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Marketing\PROMOTION\COVID-19\Tools &amp; Resources\"/>
    </mc:Choice>
  </mc:AlternateContent>
  <bookViews>
    <workbookView xWindow="480" yWindow="315" windowWidth="19875" windowHeight="7200" activeTab="1"/>
  </bookViews>
  <sheets>
    <sheet name="NOTES" sheetId="1" r:id="rId1"/>
    <sheet name="Inputs" sheetId="2" r:id="rId2"/>
    <sheet name="P&amp;L Budget" sheetId="4" r:id="rId3"/>
    <sheet name="P&amp;L GST incl" sheetId="15" state="hidden" r:id="rId4"/>
    <sheet name="Balance Sheet" sheetId="5" r:id="rId5"/>
    <sheet name="Cash flow" sheetId="10" r:id="rId6"/>
    <sheet name="Tax" sheetId="16" state="hidden" r:id="rId7"/>
    <sheet name="AR check" sheetId="14" state="hidden" r:id="rId8"/>
    <sheet name="ap cHECK" sheetId="11" state="hidden" r:id="rId9"/>
  </sheets>
  <definedNames>
    <definedName name="_xlnm._FilterDatabase" localSheetId="1" hidden="1">Inputs!$A$8:$B$11</definedName>
    <definedName name="AP_mth1">Inputs!$E$8</definedName>
    <definedName name="AP_mth2">Inputs!$E$9</definedName>
    <definedName name="AP_mth3">Inputs!$E$10</definedName>
    <definedName name="AP_mth4">Inputs!$E$11</definedName>
    <definedName name="AR_mth1">Inputs!$B$8</definedName>
    <definedName name="AR_mth2">Inputs!$B$9</definedName>
    <definedName name="AR_mth3">Inputs!$B$10</definedName>
    <definedName name="AR_mth4">Inputs!$B$11</definedName>
    <definedName name="Costs_P1">'P&amp;L GST incl'!$C$34,'P&amp;L GST incl'!$B$15:$B$21,'P&amp;L GST incl'!$B$32,'P&amp;L GST incl'!#REF!,'P&amp;L GST incl'!$B$36:$B$47</definedName>
    <definedName name="Costs_P10">'P&amp;L GST incl'!$K$36:$K$47,'P&amp;L GST incl'!#REF!,'P&amp;L GST incl'!$K$32,'P&amp;L GST incl'!$K$15:$K$21</definedName>
    <definedName name="Costs_P11">'P&amp;L GST incl'!$L$15:$L$21,'P&amp;L GST incl'!$L$32,'P&amp;L GST incl'!#REF!,'P&amp;L GST incl'!$L$36:$L$47</definedName>
    <definedName name="Costs_P12">'P&amp;L GST incl'!$M$36:$M$47,'P&amp;L GST incl'!#REF!,'P&amp;L GST incl'!$M$32,'P&amp;L GST incl'!$M$15:$M$21</definedName>
    <definedName name="Costs_P2">'P&amp;L GST incl'!$C$15:$C$21,'P&amp;L GST incl'!$C$32,'P&amp;L GST incl'!#REF!,'P&amp;L GST incl'!$C$36:$C$47</definedName>
    <definedName name="Costs_P3">'P&amp;L GST incl'!$D$36:$D$47,'P&amp;L GST incl'!#REF!,'P&amp;L GST incl'!$D$32,'P&amp;L GST incl'!$D$15:$D$21</definedName>
    <definedName name="Costs_P4">'P&amp;L GST incl'!$E$36:$E$47,'P&amp;L GST incl'!#REF!,'P&amp;L GST incl'!$E$32,'P&amp;L GST incl'!$E$15:$E$21</definedName>
    <definedName name="Costs_P5">'P&amp;L GST incl'!$F$15:$F$21,'P&amp;L GST incl'!$F$32,'P&amp;L GST incl'!#REF!,'P&amp;L GST incl'!$F$36:$F$47</definedName>
    <definedName name="Costs_P6">'P&amp;L GST incl'!$G$36:$G$47,'P&amp;L GST incl'!#REF!,'P&amp;L GST incl'!$G$32,'P&amp;L GST incl'!$G$15:$G$21</definedName>
    <definedName name="Costs_P7">'P&amp;L GST incl'!$H$15:$H$21,'P&amp;L GST incl'!$H$32,'P&amp;L GST incl'!#REF!,'P&amp;L GST incl'!$H$36:$H$47</definedName>
    <definedName name="Costs_P8">'P&amp;L GST incl'!$I$15:$I$21,'P&amp;L GST incl'!$I$32,'P&amp;L GST incl'!#REF!,'P&amp;L GST incl'!$I$36:$I$47</definedName>
    <definedName name="Costs_P9">'P&amp;L GST incl'!$J$15:$J$21,'P&amp;L GST incl'!$J$32,'P&amp;L GST incl'!#REF!,'P&amp;L GST incl'!$J$36:$J$47</definedName>
    <definedName name="_xlnm.Print_Area" localSheetId="4">'Balance Sheet'!$A$1:$N$65</definedName>
    <definedName name="_xlnm.Print_Area" localSheetId="2">'P&amp;L Budget'!$A$1:$N$68</definedName>
    <definedName name="_xlnm.Print_Titles" localSheetId="2">'P&amp;L Budget'!$5:$5</definedName>
    <definedName name="_xlnm.Print_Titles" localSheetId="3">'P&amp;L GST incl'!$5:$5</definedName>
  </definedNames>
  <calcPr calcId="152511"/>
</workbook>
</file>

<file path=xl/calcChain.xml><?xml version="1.0" encoding="utf-8"?>
<calcChain xmlns="http://schemas.openxmlformats.org/spreadsheetml/2006/main">
  <c r="E28" i="2" l="1"/>
  <c r="C14" i="4" l="1"/>
  <c r="D14" i="4" s="1"/>
  <c r="C15" i="14"/>
  <c r="C18" i="11"/>
  <c r="H28" i="2"/>
  <c r="B28" i="2"/>
  <c r="B31" i="2" s="1"/>
  <c r="D54" i="15"/>
  <c r="E54" i="15"/>
  <c r="F54" i="15"/>
  <c r="G54" i="15"/>
  <c r="H54" i="15"/>
  <c r="I54" i="15"/>
  <c r="N30" i="4"/>
  <c r="K31" i="15"/>
  <c r="L32" i="15"/>
  <c r="M32" i="15"/>
  <c r="N33" i="4"/>
  <c r="M33" i="15"/>
  <c r="N35" i="4"/>
  <c r="M35" i="15"/>
  <c r="K36" i="15"/>
  <c r="L36" i="15"/>
  <c r="N38" i="4"/>
  <c r="L38" i="15"/>
  <c r="M38" i="15"/>
  <c r="K39" i="15"/>
  <c r="L40" i="15"/>
  <c r="M40" i="15"/>
  <c r="N41" i="4"/>
  <c r="M41" i="15"/>
  <c r="L43" i="15"/>
  <c r="M43" i="15"/>
  <c r="D17" i="15"/>
  <c r="D18" i="15"/>
  <c r="C17" i="15"/>
  <c r="C18" i="15"/>
  <c r="C21" i="15"/>
  <c r="A57" i="15"/>
  <c r="A29" i="15"/>
  <c r="B29" i="15"/>
  <c r="C29" i="15"/>
  <c r="D29" i="15"/>
  <c r="E29" i="15"/>
  <c r="F29" i="15"/>
  <c r="G29" i="15"/>
  <c r="H29" i="15"/>
  <c r="I29" i="15"/>
  <c r="J29" i="15"/>
  <c r="K29" i="15"/>
  <c r="L29" i="15"/>
  <c r="Q29" i="15"/>
  <c r="A30" i="15"/>
  <c r="B30" i="15"/>
  <c r="C30" i="15"/>
  <c r="D30" i="15"/>
  <c r="E30" i="15"/>
  <c r="F30" i="15"/>
  <c r="G30" i="15"/>
  <c r="H30" i="15"/>
  <c r="I30" i="15"/>
  <c r="J30" i="15"/>
  <c r="K30" i="15"/>
  <c r="L30" i="15"/>
  <c r="M30" i="15"/>
  <c r="Q30" i="15"/>
  <c r="A31" i="15"/>
  <c r="B31" i="15"/>
  <c r="C31" i="15"/>
  <c r="D31" i="15"/>
  <c r="E31" i="15"/>
  <c r="F31" i="15"/>
  <c r="G31" i="15"/>
  <c r="H31" i="15"/>
  <c r="I31" i="15"/>
  <c r="J31" i="15"/>
  <c r="Q31" i="15"/>
  <c r="A32" i="15"/>
  <c r="B32" i="15"/>
  <c r="C32" i="15"/>
  <c r="D32" i="15"/>
  <c r="E32" i="15"/>
  <c r="F32" i="15"/>
  <c r="G32" i="15"/>
  <c r="H32" i="15"/>
  <c r="I32" i="15"/>
  <c r="J32" i="15"/>
  <c r="K32" i="15"/>
  <c r="Q32" i="15"/>
  <c r="A33" i="15"/>
  <c r="B33" i="15"/>
  <c r="C33" i="15"/>
  <c r="D33" i="15"/>
  <c r="E33" i="15"/>
  <c r="F33" i="15"/>
  <c r="G33" i="15"/>
  <c r="H33" i="15"/>
  <c r="I33" i="15"/>
  <c r="J33" i="15"/>
  <c r="K33" i="15"/>
  <c r="L33" i="15"/>
  <c r="Q33" i="15"/>
  <c r="A34" i="15"/>
  <c r="B34" i="15"/>
  <c r="C34" i="15"/>
  <c r="D34" i="15"/>
  <c r="E34" i="15"/>
  <c r="F34" i="15"/>
  <c r="G34" i="15"/>
  <c r="H34" i="15"/>
  <c r="I34" i="15"/>
  <c r="J34" i="15"/>
  <c r="K34" i="15"/>
  <c r="Q34" i="15"/>
  <c r="A35" i="15"/>
  <c r="B35" i="15"/>
  <c r="C35" i="15"/>
  <c r="D35" i="15"/>
  <c r="E35" i="15"/>
  <c r="F35" i="15"/>
  <c r="G35" i="15"/>
  <c r="H35" i="15"/>
  <c r="I35" i="15"/>
  <c r="J35" i="15"/>
  <c r="K35" i="15"/>
  <c r="Q35" i="15"/>
  <c r="A36" i="15"/>
  <c r="B36" i="15"/>
  <c r="C36" i="15"/>
  <c r="D36" i="15"/>
  <c r="E36" i="15"/>
  <c r="F36" i="15"/>
  <c r="G36" i="15"/>
  <c r="H36" i="15"/>
  <c r="I36" i="15"/>
  <c r="J36" i="15"/>
  <c r="Q36" i="15"/>
  <c r="A37" i="15"/>
  <c r="B37" i="15"/>
  <c r="C37" i="15"/>
  <c r="D37" i="15"/>
  <c r="E37" i="15"/>
  <c r="F37" i="15"/>
  <c r="G37" i="15"/>
  <c r="H37" i="15"/>
  <c r="I37" i="15"/>
  <c r="J37" i="15"/>
  <c r="K37" i="15"/>
  <c r="L37" i="15"/>
  <c r="M37" i="15"/>
  <c r="Q37" i="15"/>
  <c r="A38" i="15"/>
  <c r="B38" i="15"/>
  <c r="C38" i="15"/>
  <c r="D38" i="15"/>
  <c r="E38" i="15"/>
  <c r="F38" i="15"/>
  <c r="G38" i="15"/>
  <c r="H38" i="15"/>
  <c r="I38" i="15"/>
  <c r="J38" i="15"/>
  <c r="Q38" i="15"/>
  <c r="A39" i="15"/>
  <c r="B39" i="15"/>
  <c r="C39" i="15"/>
  <c r="D39" i="15"/>
  <c r="E39" i="15"/>
  <c r="F39" i="15"/>
  <c r="G39" i="15"/>
  <c r="H39" i="15"/>
  <c r="I39" i="15"/>
  <c r="J39" i="15"/>
  <c r="Q39" i="15"/>
  <c r="A40" i="15"/>
  <c r="B40" i="15"/>
  <c r="C40" i="15"/>
  <c r="D40" i="15"/>
  <c r="E40" i="15"/>
  <c r="F40" i="15"/>
  <c r="G40" i="15"/>
  <c r="H40" i="15"/>
  <c r="I40" i="15"/>
  <c r="J40" i="15"/>
  <c r="K40" i="15"/>
  <c r="Q40" i="15"/>
  <c r="A41" i="15"/>
  <c r="B41" i="15"/>
  <c r="C41" i="15"/>
  <c r="D41" i="15"/>
  <c r="E41" i="15"/>
  <c r="F41" i="15"/>
  <c r="G41" i="15"/>
  <c r="H41" i="15"/>
  <c r="I41" i="15"/>
  <c r="J41" i="15"/>
  <c r="K41" i="15"/>
  <c r="L41" i="15"/>
  <c r="Q41" i="15"/>
  <c r="A42" i="15"/>
  <c r="B42" i="15"/>
  <c r="C42" i="15"/>
  <c r="D42" i="15"/>
  <c r="E42" i="15"/>
  <c r="F42" i="15"/>
  <c r="G42" i="15"/>
  <c r="H42" i="15"/>
  <c r="I42" i="15"/>
  <c r="J42" i="15"/>
  <c r="K42" i="15"/>
  <c r="Q42" i="15"/>
  <c r="A43" i="15"/>
  <c r="B43" i="15"/>
  <c r="C43" i="15"/>
  <c r="D43" i="15"/>
  <c r="E43" i="15"/>
  <c r="F43" i="15"/>
  <c r="G43" i="15"/>
  <c r="H43" i="15"/>
  <c r="I43" i="15"/>
  <c r="J43" i="15"/>
  <c r="K43" i="15"/>
  <c r="Q43" i="15"/>
  <c r="A44" i="15"/>
  <c r="B44" i="15"/>
  <c r="C44" i="15"/>
  <c r="D44" i="15"/>
  <c r="E44" i="15"/>
  <c r="F44" i="15"/>
  <c r="G44" i="15"/>
  <c r="H44" i="15"/>
  <c r="I44" i="15"/>
  <c r="J44" i="15"/>
  <c r="K44" i="15"/>
  <c r="L44" i="15"/>
  <c r="M44" i="15"/>
  <c r="Q44" i="15"/>
  <c r="A45" i="15"/>
  <c r="B45" i="15"/>
  <c r="C45" i="15"/>
  <c r="D45" i="15"/>
  <c r="E45" i="15"/>
  <c r="F45" i="15"/>
  <c r="G45" i="15"/>
  <c r="H45" i="15"/>
  <c r="I45" i="15"/>
  <c r="J45" i="15"/>
  <c r="K45" i="15"/>
  <c r="L45" i="15"/>
  <c r="M45" i="15"/>
  <c r="Q45" i="15"/>
  <c r="A46" i="15"/>
  <c r="B46" i="15"/>
  <c r="C46" i="15"/>
  <c r="D46" i="15"/>
  <c r="Q46" i="15"/>
  <c r="A47" i="15"/>
  <c r="B47" i="15"/>
  <c r="C47" i="15"/>
  <c r="D47" i="15"/>
  <c r="E47" i="15"/>
  <c r="F47" i="15"/>
  <c r="G47" i="15"/>
  <c r="H47" i="15"/>
  <c r="I47" i="15"/>
  <c r="J47" i="15"/>
  <c r="K47" i="15"/>
  <c r="L47" i="15"/>
  <c r="M47" i="15"/>
  <c r="Q47" i="15"/>
  <c r="B48" i="4"/>
  <c r="R29" i="4"/>
  <c r="R30" i="4"/>
  <c r="R31" i="4"/>
  <c r="R32" i="4"/>
  <c r="R33" i="4"/>
  <c r="R34" i="4"/>
  <c r="R35" i="4"/>
  <c r="R36" i="4"/>
  <c r="R37" i="4"/>
  <c r="R38" i="4"/>
  <c r="R39" i="4"/>
  <c r="R40" i="4"/>
  <c r="R41" i="4"/>
  <c r="R42" i="4"/>
  <c r="R43" i="4"/>
  <c r="R44" i="4"/>
  <c r="R45" i="4"/>
  <c r="R46" i="4"/>
  <c r="R47" i="4"/>
  <c r="N32" i="4"/>
  <c r="N37" i="4"/>
  <c r="N43" i="4"/>
  <c r="N44" i="4"/>
  <c r="N45" i="4"/>
  <c r="N47" i="4"/>
  <c r="C48" i="4"/>
  <c r="D48" i="4"/>
  <c r="A48" i="4"/>
  <c r="C5" i="11"/>
  <c r="D5" i="11"/>
  <c r="E5" i="11"/>
  <c r="F5" i="11"/>
  <c r="G5" i="11"/>
  <c r="H5" i="11"/>
  <c r="I5" i="11"/>
  <c r="J5" i="11"/>
  <c r="K5" i="11"/>
  <c r="L5" i="11"/>
  <c r="M5" i="11"/>
  <c r="N5" i="11"/>
  <c r="B9" i="11"/>
  <c r="B10" i="11"/>
  <c r="B11" i="11"/>
  <c r="B6" i="14"/>
  <c r="B7" i="14"/>
  <c r="B8" i="14"/>
  <c r="A1" i="16"/>
  <c r="B9" i="16"/>
  <c r="C9" i="16"/>
  <c r="D9" i="16"/>
  <c r="E9" i="16"/>
  <c r="F9" i="16"/>
  <c r="G9" i="16"/>
  <c r="H9" i="16"/>
  <c r="I9" i="16"/>
  <c r="J9" i="16"/>
  <c r="K9" i="16"/>
  <c r="L9" i="16"/>
  <c r="M9" i="16"/>
  <c r="B11" i="16"/>
  <c r="C11" i="16"/>
  <c r="N18" i="16"/>
  <c r="B19" i="16"/>
  <c r="C19" i="16"/>
  <c r="D19" i="16"/>
  <c r="E19" i="16"/>
  <c r="F19" i="16"/>
  <c r="G19" i="16"/>
  <c r="H19" i="16"/>
  <c r="I19" i="16"/>
  <c r="J19" i="16"/>
  <c r="K19" i="16"/>
  <c r="L19" i="16"/>
  <c r="M19" i="16"/>
  <c r="B35" i="16"/>
  <c r="C35" i="16"/>
  <c r="D35" i="16"/>
  <c r="E35" i="16"/>
  <c r="F35" i="16"/>
  <c r="G35" i="16"/>
  <c r="H35" i="16"/>
  <c r="I35" i="16"/>
  <c r="J35" i="16"/>
  <c r="K35" i="16"/>
  <c r="L35" i="16"/>
  <c r="M35" i="16"/>
  <c r="B43" i="16"/>
  <c r="A1" i="10"/>
  <c r="A10" i="10"/>
  <c r="A11" i="10"/>
  <c r="B12" i="10"/>
  <c r="C12" i="10"/>
  <c r="D12" i="10"/>
  <c r="E12" i="10"/>
  <c r="F12" i="10"/>
  <c r="G12" i="10"/>
  <c r="H12" i="10"/>
  <c r="I12" i="10"/>
  <c r="J12" i="10"/>
  <c r="K12" i="10"/>
  <c r="L12" i="10"/>
  <c r="M12" i="10"/>
  <c r="A14" i="10"/>
  <c r="B19" i="10"/>
  <c r="C19" i="10"/>
  <c r="B25" i="10"/>
  <c r="C25" i="10"/>
  <c r="D25" i="10"/>
  <c r="E25" i="10"/>
  <c r="F25" i="10"/>
  <c r="G25" i="10"/>
  <c r="H25" i="10"/>
  <c r="I25" i="10"/>
  <c r="J25" i="10"/>
  <c r="K25" i="10"/>
  <c r="L25" i="10"/>
  <c r="M25" i="10"/>
  <c r="B26" i="10"/>
  <c r="C26" i="10"/>
  <c r="D26" i="10"/>
  <c r="E26" i="10"/>
  <c r="F26" i="10"/>
  <c r="G26" i="10"/>
  <c r="H26" i="10"/>
  <c r="I26" i="10"/>
  <c r="J26" i="10"/>
  <c r="K26" i="10"/>
  <c r="L26" i="10"/>
  <c r="M26" i="10"/>
  <c r="B32" i="10"/>
  <c r="N32" i="10" s="1"/>
  <c r="A1" i="5"/>
  <c r="A14" i="5"/>
  <c r="B14" i="5"/>
  <c r="A22" i="5"/>
  <c r="B22" i="5"/>
  <c r="D19" i="10"/>
  <c r="A30" i="5"/>
  <c r="B30" i="5"/>
  <c r="C30" i="5"/>
  <c r="D30" i="5"/>
  <c r="E30" i="5"/>
  <c r="A32" i="5"/>
  <c r="A44" i="5"/>
  <c r="B44" i="5"/>
  <c r="A51" i="5"/>
  <c r="B51" i="5"/>
  <c r="C51" i="5"/>
  <c r="D51" i="5"/>
  <c r="E51" i="5"/>
  <c r="F51" i="5"/>
  <c r="G51" i="5"/>
  <c r="H51" i="5"/>
  <c r="I51" i="5"/>
  <c r="J51" i="5"/>
  <c r="K51" i="5"/>
  <c r="L51" i="5"/>
  <c r="M51" i="5"/>
  <c r="N51" i="5"/>
  <c r="A53" i="5"/>
  <c r="C61" i="5"/>
  <c r="D61" i="5" s="1"/>
  <c r="E61" i="5" s="1"/>
  <c r="F61" i="5" s="1"/>
  <c r="G61" i="5" s="1"/>
  <c r="H61" i="5" s="1"/>
  <c r="I61" i="5" s="1"/>
  <c r="J61" i="5" s="1"/>
  <c r="K61" i="5" s="1"/>
  <c r="L61" i="5" s="1"/>
  <c r="M61" i="5" s="1"/>
  <c r="N61" i="5" s="1"/>
  <c r="B27" i="10"/>
  <c r="A65" i="5"/>
  <c r="B65" i="5"/>
  <c r="A1" i="15"/>
  <c r="A3" i="15"/>
  <c r="A6" i="15"/>
  <c r="A11" i="15" s="1"/>
  <c r="A7" i="15"/>
  <c r="B7" i="15"/>
  <c r="C7" i="15"/>
  <c r="D7" i="15"/>
  <c r="E7" i="15"/>
  <c r="F7" i="15"/>
  <c r="G7" i="15"/>
  <c r="H7" i="15"/>
  <c r="I7" i="15"/>
  <c r="J7" i="15"/>
  <c r="K7" i="15"/>
  <c r="L7" i="15"/>
  <c r="M7" i="15"/>
  <c r="A8" i="15"/>
  <c r="B8" i="15"/>
  <c r="C8" i="15"/>
  <c r="D8" i="15"/>
  <c r="A9" i="15"/>
  <c r="B9" i="15"/>
  <c r="C9" i="15"/>
  <c r="A10" i="15"/>
  <c r="B10" i="15"/>
  <c r="C10" i="15"/>
  <c r="A13" i="15"/>
  <c r="A22" i="15" s="1"/>
  <c r="A14" i="15"/>
  <c r="B14" i="15"/>
  <c r="B44" i="16" s="1"/>
  <c r="C14" i="15"/>
  <c r="Q14" i="15"/>
  <c r="A15" i="15"/>
  <c r="B15" i="15"/>
  <c r="C15" i="15"/>
  <c r="D15" i="15"/>
  <c r="Q15" i="15"/>
  <c r="C44" i="16" s="1"/>
  <c r="C45" i="16" s="1"/>
  <c r="A16" i="15"/>
  <c r="B16" i="15"/>
  <c r="Q16" i="15"/>
  <c r="A17" i="15"/>
  <c r="B17" i="15"/>
  <c r="Q17" i="15"/>
  <c r="A18" i="15"/>
  <c r="B18" i="15"/>
  <c r="Q18" i="15"/>
  <c r="A19" i="15"/>
  <c r="B19" i="15"/>
  <c r="Q19" i="15"/>
  <c r="A20" i="15"/>
  <c r="B20" i="15"/>
  <c r="Q20" i="15"/>
  <c r="A21" i="15"/>
  <c r="B21" i="15"/>
  <c r="Q21" i="15"/>
  <c r="A24" i="15"/>
  <c r="A27" i="15"/>
  <c r="A48" i="15" s="1"/>
  <c r="A28" i="15"/>
  <c r="B28" i="15"/>
  <c r="B48" i="15" s="1"/>
  <c r="C28" i="15"/>
  <c r="C48" i="15" s="1"/>
  <c r="D28" i="15"/>
  <c r="D48" i="15" s="1"/>
  <c r="Q28" i="15"/>
  <c r="A50" i="15"/>
  <c r="A52" i="15"/>
  <c r="A20" i="10" s="1"/>
  <c r="A53" i="15"/>
  <c r="B53" i="15"/>
  <c r="C53" i="15"/>
  <c r="D53" i="15"/>
  <c r="E53" i="15"/>
  <c r="F53" i="15"/>
  <c r="G53" i="15"/>
  <c r="H53" i="15"/>
  <c r="A54" i="15"/>
  <c r="B54" i="15"/>
  <c r="C54" i="15"/>
  <c r="A55" i="15"/>
  <c r="B55" i="15"/>
  <c r="C55" i="15"/>
  <c r="D55" i="15"/>
  <c r="E55" i="15"/>
  <c r="A56" i="15"/>
  <c r="B56" i="15"/>
  <c r="A60" i="15"/>
  <c r="A62" i="15"/>
  <c r="A64" i="15"/>
  <c r="A1" i="4"/>
  <c r="N7" i="4"/>
  <c r="A11" i="4"/>
  <c r="B11" i="4"/>
  <c r="C11" i="4"/>
  <c r="R14" i="4"/>
  <c r="R15" i="4"/>
  <c r="R16" i="4"/>
  <c r="R17" i="4"/>
  <c r="R18" i="4"/>
  <c r="R19" i="4"/>
  <c r="R20" i="4"/>
  <c r="R21" i="4"/>
  <c r="A22" i="4"/>
  <c r="B22" i="4"/>
  <c r="R28" i="4"/>
  <c r="R57" i="4"/>
  <c r="A58" i="4"/>
  <c r="B11" i="2"/>
  <c r="E11" i="2"/>
  <c r="B12" i="11" s="1"/>
  <c r="D23" i="2"/>
  <c r="A33" i="2"/>
  <c r="A34" i="2"/>
  <c r="M52" i="2"/>
  <c r="N2" i="14" s="1"/>
  <c r="M5" i="10"/>
  <c r="G55" i="15"/>
  <c r="F55" i="15"/>
  <c r="C56" i="15"/>
  <c r="I53" i="15"/>
  <c r="F46" i="15"/>
  <c r="E46" i="15"/>
  <c r="M34" i="15"/>
  <c r="L34" i="15"/>
  <c r="N34" i="15" s="1"/>
  <c r="N34" i="4"/>
  <c r="M42" i="15"/>
  <c r="N42" i="4"/>
  <c r="L42" i="15"/>
  <c r="N29" i="4"/>
  <c r="M29" i="15"/>
  <c r="K38" i="15"/>
  <c r="N38" i="15" s="1"/>
  <c r="O38" i="15" s="1"/>
  <c r="M36" i="15"/>
  <c r="N36" i="15" s="1"/>
  <c r="N40" i="4"/>
  <c r="L35" i="15"/>
  <c r="E48" i="4"/>
  <c r="E28" i="15"/>
  <c r="F48" i="4"/>
  <c r="D10" i="15"/>
  <c r="E8" i="15"/>
  <c r="D21" i="15"/>
  <c r="C20" i="15"/>
  <c r="N33" i="15"/>
  <c r="O33" i="15" s="1"/>
  <c r="N30" i="15"/>
  <c r="O30" i="15" s="1"/>
  <c r="N32" i="15"/>
  <c r="O32" i="15" s="1"/>
  <c r="J54" i="15"/>
  <c r="D56" i="15"/>
  <c r="H55" i="15"/>
  <c r="J53" i="15"/>
  <c r="G46" i="15"/>
  <c r="M39" i="15"/>
  <c r="L39" i="15"/>
  <c r="L31" i="15"/>
  <c r="N36" i="4"/>
  <c r="F28" i="15"/>
  <c r="F48" i="15" s="1"/>
  <c r="E10" i="15"/>
  <c r="F8" i="15"/>
  <c r="D9" i="15"/>
  <c r="D11" i="4"/>
  <c r="D27" i="16" s="1"/>
  <c r="D28" i="16" s="1"/>
  <c r="E33" i="16" s="1"/>
  <c r="E17" i="15"/>
  <c r="E56" i="15"/>
  <c r="K54" i="15"/>
  <c r="I55" i="15"/>
  <c r="K53" i="15"/>
  <c r="H46" i="15"/>
  <c r="M31" i="15"/>
  <c r="N31" i="15" s="1"/>
  <c r="N31" i="4"/>
  <c r="N39" i="4"/>
  <c r="G28" i="15"/>
  <c r="G48" i="4"/>
  <c r="G8" i="15"/>
  <c r="E9" i="15"/>
  <c r="E11" i="15" s="1"/>
  <c r="E11" i="4"/>
  <c r="F10" i="15"/>
  <c r="J55" i="15"/>
  <c r="F56" i="15"/>
  <c r="L54" i="15"/>
  <c r="L53" i="15"/>
  <c r="N53" i="4"/>
  <c r="I46" i="15"/>
  <c r="I48" i="15" s="1"/>
  <c r="H28" i="15"/>
  <c r="H48" i="4"/>
  <c r="F9" i="15"/>
  <c r="F11" i="4"/>
  <c r="F27" i="16" s="1"/>
  <c r="F28" i="16" s="1"/>
  <c r="G33" i="16" s="1"/>
  <c r="G10" i="15"/>
  <c r="H8" i="15"/>
  <c r="K55" i="15"/>
  <c r="M54" i="15"/>
  <c r="N54" i="4"/>
  <c r="G56" i="15"/>
  <c r="M53" i="15"/>
  <c r="J46" i="15"/>
  <c r="I28" i="15"/>
  <c r="I48" i="4"/>
  <c r="I8" i="15"/>
  <c r="H10" i="15"/>
  <c r="G9" i="15"/>
  <c r="G11" i="4"/>
  <c r="L55" i="15"/>
  <c r="H56" i="15"/>
  <c r="K46" i="15"/>
  <c r="J28" i="15"/>
  <c r="J48" i="15" s="1"/>
  <c r="J48" i="4"/>
  <c r="H9" i="15"/>
  <c r="H11" i="4"/>
  <c r="H27" i="16" s="1"/>
  <c r="H28" i="16" s="1"/>
  <c r="I33" i="16" s="1"/>
  <c r="J8" i="15"/>
  <c r="I10" i="15"/>
  <c r="I56" i="15"/>
  <c r="M55" i="15"/>
  <c r="N55" i="4"/>
  <c r="M46" i="15"/>
  <c r="L46" i="15"/>
  <c r="N46" i="4"/>
  <c r="K28" i="15"/>
  <c r="K48" i="15" s="1"/>
  <c r="K48" i="4"/>
  <c r="J10" i="15"/>
  <c r="I9" i="15"/>
  <c r="I11" i="4"/>
  <c r="K8" i="15"/>
  <c r="J56" i="15"/>
  <c r="L28" i="15"/>
  <c r="L48" i="4"/>
  <c r="J9" i="15"/>
  <c r="J11" i="4"/>
  <c r="J27" i="16" s="1"/>
  <c r="J28" i="16" s="1"/>
  <c r="K33" i="16" s="1"/>
  <c r="K10" i="15"/>
  <c r="L8" i="15"/>
  <c r="K56" i="15"/>
  <c r="M48" i="4"/>
  <c r="M28" i="15"/>
  <c r="N28" i="4"/>
  <c r="K9" i="15"/>
  <c r="K11" i="4"/>
  <c r="K27" i="16" s="1"/>
  <c r="K28" i="16" s="1"/>
  <c r="L33" i="16" s="1"/>
  <c r="M10" i="15"/>
  <c r="L10" i="15"/>
  <c r="N10" i="4"/>
  <c r="M8" i="15"/>
  <c r="N8" i="4"/>
  <c r="L56" i="15"/>
  <c r="L9" i="15"/>
  <c r="L11" i="4"/>
  <c r="L27" i="16" s="1"/>
  <c r="L28" i="16" s="1"/>
  <c r="M33" i="16" s="1"/>
  <c r="M56" i="15"/>
  <c r="N56" i="4"/>
  <c r="M9" i="15"/>
  <c r="N9" i="4"/>
  <c r="M11" i="4"/>
  <c r="M27" i="16"/>
  <c r="M28" i="16" s="1"/>
  <c r="A46" i="2"/>
  <c r="C27" i="10"/>
  <c r="E18" i="16"/>
  <c r="I18" i="16"/>
  <c r="K18" i="16"/>
  <c r="E21" i="15"/>
  <c r="D20" i="15"/>
  <c r="N45" i="15"/>
  <c r="O45" i="15" s="1"/>
  <c r="N43" i="15"/>
  <c r="O43" i="15"/>
  <c r="F17" i="15"/>
  <c r="N47" i="15"/>
  <c r="O47" i="15"/>
  <c r="N42" i="15"/>
  <c r="O42" i="15" s="1"/>
  <c r="C19" i="15"/>
  <c r="N29" i="15"/>
  <c r="A58" i="15"/>
  <c r="N37" i="15"/>
  <c r="O37" i="15" s="1"/>
  <c r="N35" i="15"/>
  <c r="O35" i="15" s="1"/>
  <c r="C16" i="15"/>
  <c r="D19" i="15"/>
  <c r="E20" i="15"/>
  <c r="G17" i="15"/>
  <c r="D16" i="15"/>
  <c r="F21" i="15"/>
  <c r="E15" i="15"/>
  <c r="E18" i="15"/>
  <c r="H17" i="15"/>
  <c r="F15" i="15"/>
  <c r="F18" i="15"/>
  <c r="E16" i="15"/>
  <c r="F20" i="15"/>
  <c r="E19" i="15"/>
  <c r="G21" i="15"/>
  <c r="G20" i="15"/>
  <c r="I17" i="15"/>
  <c r="H21" i="15"/>
  <c r="G15" i="15"/>
  <c r="F16" i="15"/>
  <c r="F19" i="15"/>
  <c r="G18" i="15"/>
  <c r="H18" i="15"/>
  <c r="I21" i="15"/>
  <c r="J17" i="15"/>
  <c r="H20" i="15"/>
  <c r="G19" i="15"/>
  <c r="G16" i="15"/>
  <c r="H15" i="15"/>
  <c r="I20" i="15"/>
  <c r="I15" i="15"/>
  <c r="H16" i="15"/>
  <c r="J21" i="15"/>
  <c r="I18" i="15"/>
  <c r="H19" i="15"/>
  <c r="K17" i="15"/>
  <c r="K21" i="15"/>
  <c r="L17" i="15"/>
  <c r="J20" i="15"/>
  <c r="I19" i="15"/>
  <c r="I16" i="15"/>
  <c r="J18" i="15"/>
  <c r="J15" i="15"/>
  <c r="K18" i="15"/>
  <c r="M17" i="15"/>
  <c r="N17" i="4"/>
  <c r="L21" i="15"/>
  <c r="K20" i="15"/>
  <c r="K15" i="15"/>
  <c r="J16" i="15"/>
  <c r="J19" i="15"/>
  <c r="M21" i="15"/>
  <c r="N21" i="4"/>
  <c r="L18" i="15"/>
  <c r="L20" i="15"/>
  <c r="K16" i="15"/>
  <c r="K19" i="15"/>
  <c r="L15" i="15"/>
  <c r="M15" i="15"/>
  <c r="N15" i="4"/>
  <c r="L19" i="15"/>
  <c r="L16" i="15"/>
  <c r="M20" i="15"/>
  <c r="N20" i="4"/>
  <c r="M18" i="15"/>
  <c r="N18" i="4"/>
  <c r="M16" i="15"/>
  <c r="N16" i="4"/>
  <c r="M19" i="15"/>
  <c r="N19" i="4"/>
  <c r="G50" i="16"/>
  <c r="H50" i="16"/>
  <c r="K34" i="16"/>
  <c r="F50" i="16"/>
  <c r="I50" i="16"/>
  <c r="K50" i="16"/>
  <c r="L50" i="16"/>
  <c r="E12" i="2"/>
  <c r="M5" i="16"/>
  <c r="M16" i="16" s="1"/>
  <c r="M32" i="16"/>
  <c r="N5" i="5"/>
  <c r="I34" i="16"/>
  <c r="M5" i="15"/>
  <c r="M25" i="16"/>
  <c r="N2" i="11"/>
  <c r="C50" i="16"/>
  <c r="E34" i="16"/>
  <c r="E50" i="16"/>
  <c r="M50" i="16"/>
  <c r="J50" i="16"/>
  <c r="M49" i="16"/>
  <c r="D50" i="16"/>
  <c r="D11" i="16"/>
  <c r="E11" i="16"/>
  <c r="F30" i="5"/>
  <c r="E19" i="10"/>
  <c r="F11" i="16"/>
  <c r="G19" i="10"/>
  <c r="N19" i="10" s="1"/>
  <c r="G30" i="5"/>
  <c r="F19" i="10"/>
  <c r="H19" i="10"/>
  <c r="H30" i="5"/>
  <c r="G11" i="16"/>
  <c r="H11" i="16"/>
  <c r="I19" i="10"/>
  <c r="I30" i="5"/>
  <c r="J19" i="10"/>
  <c r="J30" i="5"/>
  <c r="I11" i="16"/>
  <c r="J11" i="16"/>
  <c r="K19" i="10"/>
  <c r="K30" i="5"/>
  <c r="L19" i="10"/>
  <c r="L30" i="5"/>
  <c r="K11" i="16"/>
  <c r="L11" i="16"/>
  <c r="M19" i="10"/>
  <c r="M30" i="5"/>
  <c r="N30" i="5"/>
  <c r="M11" i="16"/>
  <c r="E27" i="10"/>
  <c r="E28" i="10" s="1"/>
  <c r="D27" i="10"/>
  <c r="B24" i="10"/>
  <c r="B13" i="10"/>
  <c r="C13" i="10"/>
  <c r="B32" i="5"/>
  <c r="E27" i="16"/>
  <c r="E28" i="16" s="1"/>
  <c r="F33" i="16" s="1"/>
  <c r="C27" i="16"/>
  <c r="C28" i="16" s="1"/>
  <c r="D33" i="16" s="1"/>
  <c r="I27" i="16"/>
  <c r="I28" i="16" s="1"/>
  <c r="J33" i="16" s="1"/>
  <c r="F27" i="10"/>
  <c r="D24" i="10"/>
  <c r="D13" i="10"/>
  <c r="C24" i="10"/>
  <c r="G27" i="10"/>
  <c r="E13" i="10"/>
  <c r="E24" i="10"/>
  <c r="H27" i="10"/>
  <c r="F13" i="10"/>
  <c r="F24" i="10"/>
  <c r="I27" i="10"/>
  <c r="G24" i="10"/>
  <c r="G13" i="10"/>
  <c r="J27" i="10"/>
  <c r="H24" i="10"/>
  <c r="H28" i="10" s="1"/>
  <c r="H13" i="10"/>
  <c r="K27" i="10"/>
  <c r="I13" i="10"/>
  <c r="I24" i="10"/>
  <c r="M27" i="10"/>
  <c r="L27" i="10"/>
  <c r="K24" i="10"/>
  <c r="K13" i="10"/>
  <c r="J24" i="10"/>
  <c r="J28" i="10"/>
  <c r="J13" i="10"/>
  <c r="L24" i="10"/>
  <c r="L28" i="10" s="1"/>
  <c r="L13" i="10"/>
  <c r="M13" i="10"/>
  <c r="M24" i="10"/>
  <c r="N20" i="15"/>
  <c r="O20" i="15" s="1"/>
  <c r="N39" i="15"/>
  <c r="O39" i="15" s="1"/>
  <c r="N53" i="15"/>
  <c r="O53" i="15" s="1"/>
  <c r="B9" i="14"/>
  <c r="B12" i="2"/>
  <c r="C9" i="10"/>
  <c r="O5" i="11"/>
  <c r="N15" i="15" l="1"/>
  <c r="O15" i="15" s="1"/>
  <c r="N11" i="16"/>
  <c r="M41" i="16"/>
  <c r="M5" i="4"/>
  <c r="N17" i="15"/>
  <c r="O17" i="15" s="1"/>
  <c r="L52" i="2"/>
  <c r="M2" i="14" s="1"/>
  <c r="K28" i="10"/>
  <c r="C28" i="10"/>
  <c r="N12" i="10"/>
  <c r="N35" i="16"/>
  <c r="N9" i="16"/>
  <c r="D28" i="10"/>
  <c r="L48" i="15"/>
  <c r="O31" i="15"/>
  <c r="G48" i="15"/>
  <c r="K11" i="15"/>
  <c r="B28" i="10"/>
  <c r="N26" i="10"/>
  <c r="N18" i="15"/>
  <c r="O18" i="15" s="1"/>
  <c r="N9" i="15"/>
  <c r="O9" i="15" s="1"/>
  <c r="H11" i="15"/>
  <c r="M53" i="2"/>
  <c r="L53" i="2" s="1"/>
  <c r="K53" i="2" s="1"/>
  <c r="J53" i="2" s="1"/>
  <c r="I53" i="2" s="1"/>
  <c r="H53" i="2" s="1"/>
  <c r="G53" i="2" s="1"/>
  <c r="F53" i="2" s="1"/>
  <c r="E53" i="2" s="1"/>
  <c r="D53" i="2" s="1"/>
  <c r="C53" i="2" s="1"/>
  <c r="N19" i="15"/>
  <c r="O19" i="15" s="1"/>
  <c r="O36" i="15"/>
  <c r="N46" i="15"/>
  <c r="O46" i="15" s="1"/>
  <c r="N54" i="15"/>
  <c r="O54" i="15" s="1"/>
  <c r="N8" i="15"/>
  <c r="O8" i="15" s="1"/>
  <c r="G11" i="15"/>
  <c r="G7" i="16" s="1"/>
  <c r="N19" i="16"/>
  <c r="M52" i="16"/>
  <c r="M11" i="10" s="1"/>
  <c r="N34" i="16"/>
  <c r="J11" i="15"/>
  <c r="K4" i="14" s="1"/>
  <c r="G27" i="16"/>
  <c r="G28" i="16" s="1"/>
  <c r="H33" i="16" s="1"/>
  <c r="F11" i="15"/>
  <c r="N7" i="15"/>
  <c r="O7" i="15" s="1"/>
  <c r="N50" i="16"/>
  <c r="C22" i="4"/>
  <c r="C24" i="4" s="1"/>
  <c r="L4" i="14"/>
  <c r="M7" i="14" s="1"/>
  <c r="K7" i="16"/>
  <c r="H4" i="14"/>
  <c r="H7" i="16"/>
  <c r="I4" i="14"/>
  <c r="J7" i="14" s="1"/>
  <c r="F4" i="14"/>
  <c r="G7" i="14" s="1"/>
  <c r="E7" i="16"/>
  <c r="E14" i="4"/>
  <c r="D14" i="15"/>
  <c r="D22" i="4"/>
  <c r="D24" i="4" s="1"/>
  <c r="D67" i="4" s="1"/>
  <c r="N24" i="10"/>
  <c r="M11" i="15"/>
  <c r="C6" i="11"/>
  <c r="C11" i="15"/>
  <c r="L41" i="16"/>
  <c r="G28" i="10"/>
  <c r="N56" i="15"/>
  <c r="O56" i="15" s="1"/>
  <c r="D6" i="11"/>
  <c r="N25" i="10"/>
  <c r="K8" i="14"/>
  <c r="N44" i="15"/>
  <c r="O44" i="15" s="1"/>
  <c r="N21" i="15"/>
  <c r="O21" i="15" s="1"/>
  <c r="M28" i="10"/>
  <c r="B9" i="10"/>
  <c r="B45" i="16"/>
  <c r="K9" i="14"/>
  <c r="N13" i="10"/>
  <c r="F28" i="10"/>
  <c r="N16" i="15"/>
  <c r="O16" i="15" s="1"/>
  <c r="B11" i="15"/>
  <c r="N10" i="15"/>
  <c r="O10" i="15" s="1"/>
  <c r="N48" i="4"/>
  <c r="B24" i="4"/>
  <c r="B25" i="4" s="1"/>
  <c r="N55" i="15"/>
  <c r="O55" i="15" s="1"/>
  <c r="D11" i="15"/>
  <c r="E4" i="14" s="1"/>
  <c r="I11" i="15"/>
  <c r="J4" i="14" s="1"/>
  <c r="B53" i="5"/>
  <c r="B55" i="5" s="1"/>
  <c r="N41" i="15"/>
  <c r="O41" i="15" s="1"/>
  <c r="N40" i="15"/>
  <c r="O40" i="15" s="1"/>
  <c r="C22" i="15"/>
  <c r="D4" i="11" s="1"/>
  <c r="I28" i="10"/>
  <c r="B22" i="15"/>
  <c r="C4" i="11" s="1"/>
  <c r="N28" i="15"/>
  <c r="O28" i="15" s="1"/>
  <c r="K52" i="2"/>
  <c r="L5" i="5" s="1"/>
  <c r="O48" i="15"/>
  <c r="O29" i="15"/>
  <c r="N11" i="4"/>
  <c r="L11" i="15"/>
  <c r="L7" i="16" s="1"/>
  <c r="M48" i="15"/>
  <c r="H48" i="15"/>
  <c r="E48" i="15"/>
  <c r="C16" i="14"/>
  <c r="D9" i="14" s="1"/>
  <c r="I7" i="14"/>
  <c r="L5" i="4"/>
  <c r="A44" i="2"/>
  <c r="F7" i="16"/>
  <c r="G4" i="14"/>
  <c r="O34" i="15"/>
  <c r="C19" i="11"/>
  <c r="D12" i="11" s="1"/>
  <c r="D7" i="16"/>
  <c r="M36" i="16"/>
  <c r="M14" i="10" s="1"/>
  <c r="N4" i="14"/>
  <c r="N6" i="14" s="1"/>
  <c r="M7" i="16"/>
  <c r="E14" i="15"/>
  <c r="E22" i="4"/>
  <c r="E24" i="4" s="1"/>
  <c r="E67" i="4" s="1"/>
  <c r="F14" i="4"/>
  <c r="H6" i="14"/>
  <c r="L5" i="15"/>
  <c r="A45" i="2"/>
  <c r="L5" i="16"/>
  <c r="B27" i="16"/>
  <c r="J8" i="14"/>
  <c r="N27" i="10"/>
  <c r="J52" i="2" l="1"/>
  <c r="M5" i="5"/>
  <c r="L5" i="10"/>
  <c r="M2" i="11"/>
  <c r="L2" i="14"/>
  <c r="K5" i="10"/>
  <c r="L25" i="16"/>
  <c r="L6" i="14"/>
  <c r="L2" i="11"/>
  <c r="J7" i="16"/>
  <c r="N11" i="15"/>
  <c r="K41" i="16"/>
  <c r="K5" i="15"/>
  <c r="B67" i="5"/>
  <c r="L7" i="14"/>
  <c r="M8" i="14"/>
  <c r="B50" i="4"/>
  <c r="L9" i="14"/>
  <c r="M4" i="14"/>
  <c r="M6" i="14" s="1"/>
  <c r="I9" i="14"/>
  <c r="H8" i="14"/>
  <c r="K6" i="14"/>
  <c r="I6" i="14"/>
  <c r="O11" i="15"/>
  <c r="B67" i="4"/>
  <c r="C50" i="4"/>
  <c r="C67" i="4"/>
  <c r="D7" i="11"/>
  <c r="E10" i="11" s="1"/>
  <c r="K5" i="16"/>
  <c r="C7" i="11"/>
  <c r="C25" i="4"/>
  <c r="N48" i="15"/>
  <c r="C7" i="16"/>
  <c r="D4" i="14"/>
  <c r="C24" i="15"/>
  <c r="N28" i="10"/>
  <c r="I7" i="16"/>
  <c r="F6" i="14"/>
  <c r="C4" i="14"/>
  <c r="B24" i="15"/>
  <c r="B7" i="16"/>
  <c r="D22" i="15"/>
  <c r="E4" i="11" s="1"/>
  <c r="E6" i="11"/>
  <c r="D44" i="16"/>
  <c r="D45" i="16" s="1"/>
  <c r="E51" i="16" s="1"/>
  <c r="D9" i="10"/>
  <c r="D50" i="4"/>
  <c r="D25" i="4"/>
  <c r="N9" i="14"/>
  <c r="N8" i="14"/>
  <c r="K25" i="16"/>
  <c r="K5" i="4"/>
  <c r="E9" i="14"/>
  <c r="C7" i="14"/>
  <c r="D8" i="14"/>
  <c r="C8" i="14"/>
  <c r="E12" i="11"/>
  <c r="C9" i="14"/>
  <c r="K32" i="16"/>
  <c r="K36" i="16" s="1"/>
  <c r="K14" i="10" s="1"/>
  <c r="K16" i="16"/>
  <c r="K49" i="16"/>
  <c r="J5" i="4"/>
  <c r="J25" i="16"/>
  <c r="J41" i="16"/>
  <c r="J5" i="15"/>
  <c r="J5" i="10"/>
  <c r="I52" i="2"/>
  <c r="J5" i="16"/>
  <c r="K2" i="14"/>
  <c r="K5" i="5"/>
  <c r="A43" i="2"/>
  <c r="K2" i="11"/>
  <c r="F6" i="11"/>
  <c r="E44" i="16"/>
  <c r="E22" i="15"/>
  <c r="E9" i="10"/>
  <c r="G14" i="4"/>
  <c r="F14" i="15"/>
  <c r="F22" i="4"/>
  <c r="F24" i="4" s="1"/>
  <c r="F67" i="4" s="1"/>
  <c r="E50" i="4"/>
  <c r="E25" i="4"/>
  <c r="N7" i="14"/>
  <c r="L8" i="14"/>
  <c r="K7" i="14"/>
  <c r="M9" i="14"/>
  <c r="J6" i="14"/>
  <c r="C12" i="11"/>
  <c r="G8" i="14"/>
  <c r="H9" i="14"/>
  <c r="E6" i="14"/>
  <c r="F7" i="14"/>
  <c r="J9" i="14"/>
  <c r="I8" i="14"/>
  <c r="G6" i="14"/>
  <c r="H7" i="14"/>
  <c r="B28" i="16"/>
  <c r="N27" i="16"/>
  <c r="L32" i="16"/>
  <c r="L36" i="16" s="1"/>
  <c r="L14" i="10" s="1"/>
  <c r="L16" i="16"/>
  <c r="L49" i="16"/>
  <c r="L52" i="16" s="1"/>
  <c r="L11" i="10" s="1"/>
  <c r="D11" i="11"/>
  <c r="C10" i="11"/>
  <c r="C11" i="11"/>
  <c r="N7" i="16" l="1"/>
  <c r="N10" i="14"/>
  <c r="M7" i="10" s="1"/>
  <c r="L10" i="14"/>
  <c r="K7" i="10" s="1"/>
  <c r="O4" i="14"/>
  <c r="P4" i="14" s="1"/>
  <c r="D9" i="11"/>
  <c r="I10" i="14"/>
  <c r="H7" i="10" s="1"/>
  <c r="H10" i="14"/>
  <c r="G7" i="10" s="1"/>
  <c r="K10" i="14"/>
  <c r="J7" i="10" s="1"/>
  <c r="F11" i="11"/>
  <c r="G12" i="11"/>
  <c r="D10" i="11"/>
  <c r="F12" i="11"/>
  <c r="C9" i="11"/>
  <c r="E11" i="11"/>
  <c r="D7" i="14"/>
  <c r="E8" i="14"/>
  <c r="C6" i="14"/>
  <c r="C10" i="14" s="1"/>
  <c r="F9" i="14"/>
  <c r="B25" i="15"/>
  <c r="B50" i="15"/>
  <c r="E7" i="11"/>
  <c r="C50" i="15"/>
  <c r="C25" i="15"/>
  <c r="F8" i="14"/>
  <c r="E7" i="14"/>
  <c r="D6" i="14"/>
  <c r="G9" i="14"/>
  <c r="G10" i="14" s="1"/>
  <c r="F7" i="10" s="1"/>
  <c r="D24" i="15"/>
  <c r="C17" i="14"/>
  <c r="C18" i="14" s="1"/>
  <c r="C13" i="11"/>
  <c r="B8" i="10" s="1"/>
  <c r="I25" i="16"/>
  <c r="I5" i="10"/>
  <c r="J2" i="11"/>
  <c r="I41" i="16"/>
  <c r="I5" i="16"/>
  <c r="A42" i="2"/>
  <c r="I5" i="4"/>
  <c r="H52" i="2"/>
  <c r="I5" i="15"/>
  <c r="J5" i="5"/>
  <c r="J2" i="14"/>
  <c r="J49" i="16"/>
  <c r="J52" i="16" s="1"/>
  <c r="J11" i="10" s="1"/>
  <c r="J32" i="16"/>
  <c r="J36" i="16" s="1"/>
  <c r="J14" i="10" s="1"/>
  <c r="J16" i="16"/>
  <c r="C33" i="16"/>
  <c r="N33" i="16" s="1"/>
  <c r="N28" i="16"/>
  <c r="M10" i="14"/>
  <c r="L7" i="10" s="1"/>
  <c r="F25" i="4"/>
  <c r="F50" i="4"/>
  <c r="F44" i="16"/>
  <c r="F45" i="16" s="1"/>
  <c r="G6" i="11"/>
  <c r="F9" i="10"/>
  <c r="F22" i="15"/>
  <c r="J10" i="14"/>
  <c r="I7" i="10" s="1"/>
  <c r="H14" i="4"/>
  <c r="G22" i="4"/>
  <c r="G24" i="4" s="1"/>
  <c r="G67" i="4" s="1"/>
  <c r="G14" i="15"/>
  <c r="E24" i="15"/>
  <c r="F4" i="11"/>
  <c r="C20" i="11"/>
  <c r="C21" i="11" s="1"/>
  <c r="E45" i="16"/>
  <c r="O7" i="14" l="1"/>
  <c r="D13" i="11"/>
  <c r="C8" i="10" s="1"/>
  <c r="O9" i="14"/>
  <c r="F10" i="14"/>
  <c r="E7" i="10" s="1"/>
  <c r="E10" i="14"/>
  <c r="D7" i="10" s="1"/>
  <c r="D10" i="14"/>
  <c r="C7" i="10" s="1"/>
  <c r="O8" i="14"/>
  <c r="O6" i="14"/>
  <c r="G11" i="11"/>
  <c r="F10" i="11"/>
  <c r="H12" i="11"/>
  <c r="E9" i="11"/>
  <c r="E13" i="11" s="1"/>
  <c r="D8" i="10" s="1"/>
  <c r="D25" i="15"/>
  <c r="D50" i="15"/>
  <c r="C15" i="11"/>
  <c r="D15" i="11" s="1"/>
  <c r="B7" i="10"/>
  <c r="C10" i="5" s="1"/>
  <c r="C12" i="14"/>
  <c r="C37" i="5"/>
  <c r="D37" i="5" s="1"/>
  <c r="H41" i="16"/>
  <c r="H25" i="16"/>
  <c r="H5" i="16"/>
  <c r="H5" i="10"/>
  <c r="G52" i="2"/>
  <c r="H5" i="4"/>
  <c r="I2" i="11"/>
  <c r="I5" i="5"/>
  <c r="A41" i="2"/>
  <c r="I2" i="14"/>
  <c r="H5" i="15"/>
  <c r="I16" i="16"/>
  <c r="I32" i="16"/>
  <c r="I36" i="16" s="1"/>
  <c r="I14" i="10" s="1"/>
  <c r="I49" i="16"/>
  <c r="G4" i="11"/>
  <c r="G7" i="11" s="1"/>
  <c r="F24" i="15"/>
  <c r="G50" i="4"/>
  <c r="G25" i="4"/>
  <c r="F7" i="11"/>
  <c r="I14" i="4"/>
  <c r="H14" i="15"/>
  <c r="H22" i="4"/>
  <c r="H24" i="4" s="1"/>
  <c r="H67" i="4" s="1"/>
  <c r="E50" i="15"/>
  <c r="E25" i="15"/>
  <c r="H6" i="11"/>
  <c r="G9" i="10"/>
  <c r="G44" i="16"/>
  <c r="G22" i="15"/>
  <c r="D10" i="5" l="1"/>
  <c r="O10" i="14"/>
  <c r="D12" i="14"/>
  <c r="E12" i="14" s="1"/>
  <c r="F12" i="14" s="1"/>
  <c r="G12" i="14" s="1"/>
  <c r="H12" i="14" s="1"/>
  <c r="I12" i="14" s="1"/>
  <c r="J12" i="14" s="1"/>
  <c r="K12" i="14" s="1"/>
  <c r="L12" i="14" s="1"/>
  <c r="M12" i="14" s="1"/>
  <c r="N12" i="14" s="1"/>
  <c r="E15" i="11"/>
  <c r="H16" i="16"/>
  <c r="H49" i="16"/>
  <c r="H52" i="16" s="1"/>
  <c r="H11" i="10" s="1"/>
  <c r="H32" i="16"/>
  <c r="H36" i="16" s="1"/>
  <c r="H14" i="10" s="1"/>
  <c r="H2" i="14"/>
  <c r="G25" i="16"/>
  <c r="G5" i="15"/>
  <c r="G5" i="4"/>
  <c r="A40" i="2"/>
  <c r="H2" i="11"/>
  <c r="H5" i="5"/>
  <c r="F52" i="2"/>
  <c r="G5" i="16"/>
  <c r="G5" i="10"/>
  <c r="G41" i="16"/>
  <c r="H4" i="11"/>
  <c r="G24" i="15"/>
  <c r="E37" i="5"/>
  <c r="E10" i="5"/>
  <c r="F10" i="5" s="1"/>
  <c r="G10" i="5" s="1"/>
  <c r="H10" i="5" s="1"/>
  <c r="I10" i="5" s="1"/>
  <c r="J10" i="5" s="1"/>
  <c r="K10" i="5" s="1"/>
  <c r="L10" i="5" s="1"/>
  <c r="M10" i="5" s="1"/>
  <c r="N10" i="5" s="1"/>
  <c r="N7" i="10"/>
  <c r="J14" i="4"/>
  <c r="I14" i="15"/>
  <c r="I22" i="4"/>
  <c r="I24" i="4" s="1"/>
  <c r="I67" i="4" s="1"/>
  <c r="F25" i="15"/>
  <c r="F50" i="15"/>
  <c r="G45" i="16"/>
  <c r="H50" i="4"/>
  <c r="H25" i="4"/>
  <c r="G10" i="11"/>
  <c r="F9" i="11"/>
  <c r="I12" i="11"/>
  <c r="H11" i="11"/>
  <c r="I11" i="11"/>
  <c r="G9" i="11"/>
  <c r="J12" i="11"/>
  <c r="H10" i="11"/>
  <c r="H22" i="15"/>
  <c r="H44" i="16"/>
  <c r="H45" i="16" s="1"/>
  <c r="I6" i="11"/>
  <c r="H9" i="10"/>
  <c r="G32" i="16" l="1"/>
  <c r="G36" i="16" s="1"/>
  <c r="G14" i="10" s="1"/>
  <c r="G16" i="16"/>
  <c r="G49" i="16"/>
  <c r="G52" i="16" s="1"/>
  <c r="G11" i="10" s="1"/>
  <c r="F41" i="16"/>
  <c r="F5" i="10"/>
  <c r="F5" i="16"/>
  <c r="G5" i="5"/>
  <c r="G2" i="14"/>
  <c r="F25" i="16"/>
  <c r="F5" i="15"/>
  <c r="E52" i="2"/>
  <c r="F5" i="4"/>
  <c r="A39" i="2"/>
  <c r="G2" i="11"/>
  <c r="I4" i="11"/>
  <c r="I7" i="11" s="1"/>
  <c r="H24" i="15"/>
  <c r="F13" i="11"/>
  <c r="F37" i="5" s="1"/>
  <c r="J22" i="4"/>
  <c r="J24" i="4" s="1"/>
  <c r="J67" i="4" s="1"/>
  <c r="K14" i="4"/>
  <c r="J14" i="15"/>
  <c r="G13" i="11"/>
  <c r="F8" i="10" s="1"/>
  <c r="G25" i="15"/>
  <c r="G50" i="15"/>
  <c r="H7" i="11"/>
  <c r="I44" i="16"/>
  <c r="J6" i="11"/>
  <c r="I9" i="10"/>
  <c r="I22" i="15"/>
  <c r="I25" i="4"/>
  <c r="I50" i="4"/>
  <c r="I51" i="16"/>
  <c r="F32" i="16" l="1"/>
  <c r="F36" i="16" s="1"/>
  <c r="F14" i="10" s="1"/>
  <c r="F16" i="16"/>
  <c r="F49" i="16"/>
  <c r="F52" i="16" s="1"/>
  <c r="F11" i="10" s="1"/>
  <c r="F2" i="11"/>
  <c r="F2" i="14"/>
  <c r="E5" i="15"/>
  <c r="E5" i="4"/>
  <c r="E5" i="16"/>
  <c r="F5" i="5"/>
  <c r="E25" i="16"/>
  <c r="E5" i="10"/>
  <c r="A38" i="2"/>
  <c r="D52" i="2"/>
  <c r="E41" i="16"/>
  <c r="I52" i="16"/>
  <c r="I11" i="10" s="1"/>
  <c r="J50" i="4"/>
  <c r="J25" i="4"/>
  <c r="E8" i="10"/>
  <c r="F15" i="11"/>
  <c r="G15" i="11" s="1"/>
  <c r="I45" i="16"/>
  <c r="G37" i="5"/>
  <c r="H50" i="15"/>
  <c r="H25" i="15"/>
  <c r="J4" i="11"/>
  <c r="I24" i="15"/>
  <c r="J9" i="10"/>
  <c r="J22" i="15"/>
  <c r="J44" i="16"/>
  <c r="J45" i="16" s="1"/>
  <c r="K6" i="11"/>
  <c r="L12" i="11"/>
  <c r="I9" i="11"/>
  <c r="K11" i="11"/>
  <c r="J10" i="11"/>
  <c r="K12" i="11"/>
  <c r="H9" i="11"/>
  <c r="I10" i="11"/>
  <c r="J11" i="11"/>
  <c r="K14" i="15"/>
  <c r="K22" i="4"/>
  <c r="K24" i="4" s="1"/>
  <c r="K67" i="4" s="1"/>
  <c r="L14" i="4"/>
  <c r="E49" i="16" l="1"/>
  <c r="E52" i="16" s="1"/>
  <c r="E11" i="10" s="1"/>
  <c r="E16" i="16"/>
  <c r="E32" i="16"/>
  <c r="E36" i="16" s="1"/>
  <c r="E14" i="10" s="1"/>
  <c r="E2" i="14"/>
  <c r="D5" i="15"/>
  <c r="A37" i="2"/>
  <c r="D5" i="16"/>
  <c r="E5" i="5"/>
  <c r="D25" i="16"/>
  <c r="C52" i="2"/>
  <c r="D5" i="10"/>
  <c r="D41" i="16"/>
  <c r="E2" i="11"/>
  <c r="D5" i="4"/>
  <c r="K25" i="4"/>
  <c r="K50" i="4"/>
  <c r="J7" i="11"/>
  <c r="K22" i="15"/>
  <c r="K44" i="16"/>
  <c r="K45" i="16" s="1"/>
  <c r="K9" i="10"/>
  <c r="L6" i="11"/>
  <c r="I13" i="11"/>
  <c r="H8" i="10" s="1"/>
  <c r="K4" i="11"/>
  <c r="K7" i="11" s="1"/>
  <c r="J24" i="15"/>
  <c r="K51" i="16"/>
  <c r="M14" i="4"/>
  <c r="L14" i="15"/>
  <c r="L22" i="4"/>
  <c r="L24" i="4" s="1"/>
  <c r="L67" i="4" s="1"/>
  <c r="H13" i="11"/>
  <c r="I25" i="15"/>
  <c r="I50" i="15"/>
  <c r="D16" i="16" l="1"/>
  <c r="D49" i="16"/>
  <c r="D52" i="16" s="1"/>
  <c r="D11" i="10" s="1"/>
  <c r="D32" i="16"/>
  <c r="D36" i="16" s="1"/>
  <c r="D14" i="10" s="1"/>
  <c r="C41" i="16"/>
  <c r="B52" i="2"/>
  <c r="A36" i="2"/>
  <c r="C5" i="15"/>
  <c r="C5" i="10"/>
  <c r="C25" i="16"/>
  <c r="D2" i="14"/>
  <c r="D2" i="11"/>
  <c r="D5" i="5"/>
  <c r="C5" i="4"/>
  <c r="C5" i="16"/>
  <c r="G8" i="10"/>
  <c r="H15" i="11"/>
  <c r="I15" i="11" s="1"/>
  <c r="H37" i="5"/>
  <c r="M14" i="15"/>
  <c r="M22" i="4"/>
  <c r="M24" i="4" s="1"/>
  <c r="M67" i="4" s="1"/>
  <c r="N14" i="4"/>
  <c r="N22" i="4" s="1"/>
  <c r="N24" i="4" s="1"/>
  <c r="N67" i="4" s="1"/>
  <c r="L25" i="4"/>
  <c r="L50" i="4"/>
  <c r="K52" i="16"/>
  <c r="K11" i="10" s="1"/>
  <c r="N51" i="16"/>
  <c r="L4" i="11"/>
  <c r="L7" i="11" s="1"/>
  <c r="K24" i="15"/>
  <c r="L22" i="15"/>
  <c r="M6" i="11"/>
  <c r="L9" i="10"/>
  <c r="L44" i="16"/>
  <c r="L45" i="16" s="1"/>
  <c r="J25" i="15"/>
  <c r="J50" i="15"/>
  <c r="M11" i="11"/>
  <c r="K9" i="11"/>
  <c r="N12" i="11"/>
  <c r="L10" i="11"/>
  <c r="J9" i="11"/>
  <c r="K10" i="11"/>
  <c r="L11" i="11"/>
  <c r="M12" i="11"/>
  <c r="O12" i="11" l="1"/>
  <c r="C32" i="16"/>
  <c r="C36" i="16" s="1"/>
  <c r="C14" i="10" s="1"/>
  <c r="C16" i="16"/>
  <c r="C49" i="16"/>
  <c r="C52" i="16" s="1"/>
  <c r="C11" i="10" s="1"/>
  <c r="B5" i="10"/>
  <c r="C5" i="5"/>
  <c r="B25" i="16"/>
  <c r="B5" i="15"/>
  <c r="C2" i="14"/>
  <c r="B5" i="16"/>
  <c r="A35" i="2"/>
  <c r="B5" i="4"/>
  <c r="B41" i="16"/>
  <c r="C2" i="11"/>
  <c r="L9" i="11"/>
  <c r="L13" i="11" s="1"/>
  <c r="K8" i="10" s="1"/>
  <c r="N11" i="11"/>
  <c r="O11" i="11" s="1"/>
  <c r="M10" i="11"/>
  <c r="M25" i="4"/>
  <c r="M50" i="4"/>
  <c r="I37" i="5"/>
  <c r="M4" i="11"/>
  <c r="L24" i="15"/>
  <c r="M9" i="10"/>
  <c r="N9" i="10" s="1"/>
  <c r="M44" i="16"/>
  <c r="N6" i="11"/>
  <c r="O6" i="11" s="1"/>
  <c r="M22" i="15"/>
  <c r="N14" i="15"/>
  <c r="J13" i="11"/>
  <c r="K13" i="11"/>
  <c r="J8" i="10" s="1"/>
  <c r="K25" i="15"/>
  <c r="K50" i="15"/>
  <c r="N50" i="4"/>
  <c r="N25" i="4"/>
  <c r="B16" i="16" l="1"/>
  <c r="B49" i="16"/>
  <c r="B32" i="16"/>
  <c r="C17" i="5"/>
  <c r="C19" i="5"/>
  <c r="D19" i="5" s="1"/>
  <c r="E19" i="5" s="1"/>
  <c r="F19" i="5" s="1"/>
  <c r="G19" i="5" s="1"/>
  <c r="H19" i="5" s="1"/>
  <c r="I19" i="5" s="1"/>
  <c r="J19" i="5" s="1"/>
  <c r="K19" i="5" s="1"/>
  <c r="L19" i="5" s="1"/>
  <c r="M19" i="5" s="1"/>
  <c r="N19" i="5" s="1"/>
  <c r="C20" i="5"/>
  <c r="D20" i="5" s="1"/>
  <c r="E20" i="5" s="1"/>
  <c r="F20" i="5" s="1"/>
  <c r="G20" i="5" s="1"/>
  <c r="H20" i="5" s="1"/>
  <c r="I20" i="5" s="1"/>
  <c r="J20" i="5" s="1"/>
  <c r="K20" i="5" s="1"/>
  <c r="L20" i="5" s="1"/>
  <c r="M20" i="5" s="1"/>
  <c r="N20" i="5" s="1"/>
  <c r="C18" i="5"/>
  <c r="D18" i="5" s="1"/>
  <c r="E18" i="5" s="1"/>
  <c r="F18" i="5" s="1"/>
  <c r="G18" i="5" s="1"/>
  <c r="H18" i="5" s="1"/>
  <c r="I18" i="5" s="1"/>
  <c r="J18" i="5" s="1"/>
  <c r="K18" i="5" s="1"/>
  <c r="L18" i="5" s="1"/>
  <c r="M18" i="5" s="1"/>
  <c r="N18" i="5" s="1"/>
  <c r="I8" i="10"/>
  <c r="J15" i="11"/>
  <c r="K15" i="11" s="1"/>
  <c r="L15" i="11" s="1"/>
  <c r="N22" i="15"/>
  <c r="N24" i="15" s="1"/>
  <c r="O14" i="15"/>
  <c r="O22" i="15" s="1"/>
  <c r="O24" i="15" s="1"/>
  <c r="O50" i="15" s="1"/>
  <c r="M24" i="15"/>
  <c r="N4" i="11"/>
  <c r="N7" i="11" s="1"/>
  <c r="L50" i="15"/>
  <c r="L25" i="15"/>
  <c r="J37" i="5"/>
  <c r="M7" i="11"/>
  <c r="M45" i="16"/>
  <c r="N45" i="16" s="1"/>
  <c r="N44" i="16"/>
  <c r="O4" i="11" l="1"/>
  <c r="B10" i="16"/>
  <c r="B57" i="4"/>
  <c r="B18" i="10"/>
  <c r="D17" i="5"/>
  <c r="B36" i="16"/>
  <c r="B14" i="10" s="1"/>
  <c r="N14" i="10" s="1"/>
  <c r="N32" i="16"/>
  <c r="N36" i="16" s="1"/>
  <c r="B52" i="16"/>
  <c r="B11" i="10" s="1"/>
  <c r="N49" i="16"/>
  <c r="N52" i="16" s="1"/>
  <c r="N16" i="16"/>
  <c r="B20" i="16"/>
  <c r="B10" i="10" s="1"/>
  <c r="N10" i="11"/>
  <c r="O10" i="11" s="1"/>
  <c r="M9" i="11"/>
  <c r="O7" i="11"/>
  <c r="N9" i="11"/>
  <c r="N25" i="15"/>
  <c r="N50" i="15"/>
  <c r="K37" i="5"/>
  <c r="M25" i="15"/>
  <c r="M50" i="15"/>
  <c r="N13" i="11" l="1"/>
  <c r="M8" i="10" s="1"/>
  <c r="C40" i="5"/>
  <c r="D40" i="5" s="1"/>
  <c r="E40" i="5" s="1"/>
  <c r="F40" i="5" s="1"/>
  <c r="G40" i="5" s="1"/>
  <c r="H40" i="5" s="1"/>
  <c r="I40" i="5" s="1"/>
  <c r="J40" i="5" s="1"/>
  <c r="K40" i="5" s="1"/>
  <c r="L40" i="5" s="1"/>
  <c r="M40" i="5" s="1"/>
  <c r="N40" i="5" s="1"/>
  <c r="N11" i="10"/>
  <c r="C18" i="10"/>
  <c r="C57" i="4"/>
  <c r="C10" i="16"/>
  <c r="E17" i="5"/>
  <c r="B15" i="10"/>
  <c r="B58" i="4"/>
  <c r="B60" i="4" s="1"/>
  <c r="B57" i="15"/>
  <c r="B58" i="15" s="1"/>
  <c r="C21" i="5"/>
  <c r="L37" i="5"/>
  <c r="M13" i="11"/>
  <c r="O9" i="11"/>
  <c r="O13" i="11" s="1"/>
  <c r="B62" i="4" l="1"/>
  <c r="B64" i="4" s="1"/>
  <c r="D21" i="5"/>
  <c r="C22" i="5"/>
  <c r="C57" i="15"/>
  <c r="C58" i="15" s="1"/>
  <c r="C58" i="4"/>
  <c r="C60" i="4" s="1"/>
  <c r="B20" i="10"/>
  <c r="B21" i="10" s="1"/>
  <c r="B30" i="10" s="1"/>
  <c r="B34" i="10" s="1"/>
  <c r="B8" i="16"/>
  <c r="B12" i="16" s="1"/>
  <c r="B60" i="15"/>
  <c r="D18" i="10"/>
  <c r="F17" i="5"/>
  <c r="D10" i="16"/>
  <c r="D57" i="4"/>
  <c r="L8" i="10"/>
  <c r="M15" i="11"/>
  <c r="N15" i="11" s="1"/>
  <c r="M37" i="5"/>
  <c r="C62" i="5" l="1"/>
  <c r="B68" i="4"/>
  <c r="D57" i="15"/>
  <c r="D58" i="15" s="1"/>
  <c r="D58" i="4"/>
  <c r="D60" i="4" s="1"/>
  <c r="C8" i="16"/>
  <c r="C12" i="16" s="1"/>
  <c r="D17" i="16" s="1"/>
  <c r="D20" i="16" s="1"/>
  <c r="D10" i="10" s="1"/>
  <c r="D15" i="10" s="1"/>
  <c r="C20" i="10"/>
  <c r="C21" i="10" s="1"/>
  <c r="C60" i="15"/>
  <c r="G17" i="5"/>
  <c r="F18" i="10" s="1"/>
  <c r="E57" i="4"/>
  <c r="E10" i="16"/>
  <c r="C32" i="10"/>
  <c r="C9" i="5"/>
  <c r="C14" i="5" s="1"/>
  <c r="C32" i="5" s="1"/>
  <c r="E21" i="5"/>
  <c r="D22" i="5"/>
  <c r="B29" i="16"/>
  <c r="B62" i="15"/>
  <c r="B64" i="15" s="1"/>
  <c r="C38" i="5"/>
  <c r="C17" i="16"/>
  <c r="C20" i="16" s="1"/>
  <c r="C10" i="10" s="1"/>
  <c r="C39" i="5"/>
  <c r="C65" i="5"/>
  <c r="E18" i="10"/>
  <c r="C62" i="4"/>
  <c r="N37" i="5"/>
  <c r="N8" i="10"/>
  <c r="C62" i="15" l="1"/>
  <c r="C64" i="15" s="1"/>
  <c r="C29" i="16"/>
  <c r="E57" i="15"/>
  <c r="E58" i="15" s="1"/>
  <c r="E58" i="4"/>
  <c r="E60" i="4" s="1"/>
  <c r="D39" i="5"/>
  <c r="C15" i="10"/>
  <c r="C30" i="10" s="1"/>
  <c r="C34" i="10" s="1"/>
  <c r="D38" i="5"/>
  <c r="C44" i="5"/>
  <c r="C53" i="5" s="1"/>
  <c r="C55" i="5" s="1"/>
  <c r="F21" i="5"/>
  <c r="E22" i="5"/>
  <c r="D62" i="4"/>
  <c r="F10" i="16"/>
  <c r="H17" i="5"/>
  <c r="F57" i="4"/>
  <c r="C64" i="4"/>
  <c r="D20" i="10"/>
  <c r="D21" i="10" s="1"/>
  <c r="D30" i="10" s="1"/>
  <c r="D60" i="15"/>
  <c r="D8" i="16"/>
  <c r="D12" i="16" s="1"/>
  <c r="E17" i="16" s="1"/>
  <c r="E20" i="16" s="1"/>
  <c r="E10" i="10" s="1"/>
  <c r="E15" i="10" s="1"/>
  <c r="D62" i="5" l="1"/>
  <c r="C68" i="4"/>
  <c r="C67" i="5"/>
  <c r="G18" i="10"/>
  <c r="G10" i="16"/>
  <c r="G57" i="4"/>
  <c r="I17" i="5"/>
  <c r="D62" i="15"/>
  <c r="D64" i="15" s="1"/>
  <c r="D29" i="16"/>
  <c r="D65" i="5"/>
  <c r="E38" i="5"/>
  <c r="D44" i="5"/>
  <c r="D53" i="5" s="1"/>
  <c r="E20" i="10"/>
  <c r="E21" i="10" s="1"/>
  <c r="E30" i="10" s="1"/>
  <c r="E8" i="16"/>
  <c r="E12" i="16" s="1"/>
  <c r="F17" i="16" s="1"/>
  <c r="F20" i="16" s="1"/>
  <c r="F10" i="10" s="1"/>
  <c r="F15" i="10" s="1"/>
  <c r="E60" i="15"/>
  <c r="E62" i="4"/>
  <c r="D32" i="10"/>
  <c r="D34" i="10" s="1"/>
  <c r="D9" i="5"/>
  <c r="D14" i="5" s="1"/>
  <c r="D32" i="5" s="1"/>
  <c r="F58" i="4"/>
  <c r="F60" i="4" s="1"/>
  <c r="F57" i="15"/>
  <c r="F58" i="15" s="1"/>
  <c r="D64" i="4"/>
  <c r="G21" i="5"/>
  <c r="F22" i="5"/>
  <c r="E39" i="5"/>
  <c r="E62" i="5" l="1"/>
  <c r="E65" i="5" s="1"/>
  <c r="D68" i="4"/>
  <c r="F39" i="5"/>
  <c r="F62" i="4"/>
  <c r="F29" i="16" s="1"/>
  <c r="D67" i="5"/>
  <c r="H21" i="5"/>
  <c r="G22" i="5"/>
  <c r="D55" i="5"/>
  <c r="H10" i="16"/>
  <c r="J17" i="5"/>
  <c r="H57" i="4"/>
  <c r="G58" i="4"/>
  <c r="G60" i="4" s="1"/>
  <c r="G57" i="15"/>
  <c r="G58" i="15" s="1"/>
  <c r="F8" i="16"/>
  <c r="F12" i="16" s="1"/>
  <c r="G17" i="16" s="1"/>
  <c r="G20" i="16" s="1"/>
  <c r="G10" i="10" s="1"/>
  <c r="G15" i="10" s="1"/>
  <c r="F20" i="10"/>
  <c r="F21" i="10" s="1"/>
  <c r="F30" i="10" s="1"/>
  <c r="F60" i="15"/>
  <c r="E32" i="10"/>
  <c r="E34" i="10" s="1"/>
  <c r="E9" i="5"/>
  <c r="E14" i="5" s="1"/>
  <c r="E32" i="5" s="1"/>
  <c r="F38" i="5"/>
  <c r="E44" i="5"/>
  <c r="E53" i="5" s="1"/>
  <c r="E29" i="16"/>
  <c r="E62" i="15"/>
  <c r="E64" i="15" s="1"/>
  <c r="E64" i="4"/>
  <c r="H18" i="10"/>
  <c r="F62" i="5" l="1"/>
  <c r="E68" i="4"/>
  <c r="F64" i="4"/>
  <c r="F68" i="4" s="1"/>
  <c r="F62" i="15"/>
  <c r="F64" i="15" s="1"/>
  <c r="E55" i="5"/>
  <c r="G39" i="5"/>
  <c r="F65" i="5"/>
  <c r="G62" i="5"/>
  <c r="G38" i="5"/>
  <c r="F44" i="5"/>
  <c r="F53" i="5" s="1"/>
  <c r="F9" i="5"/>
  <c r="F14" i="5" s="1"/>
  <c r="F32" i="5" s="1"/>
  <c r="F32" i="10"/>
  <c r="F34" i="10" s="1"/>
  <c r="G60" i="15"/>
  <c r="G20" i="10"/>
  <c r="G21" i="10" s="1"/>
  <c r="G30" i="10" s="1"/>
  <c r="G8" i="16"/>
  <c r="G12" i="16" s="1"/>
  <c r="H17" i="16" s="1"/>
  <c r="H20" i="16" s="1"/>
  <c r="H10" i="10" s="1"/>
  <c r="H15" i="10" s="1"/>
  <c r="H58" i="4"/>
  <c r="H60" i="4" s="1"/>
  <c r="H57" i="15"/>
  <c r="H58" i="15" s="1"/>
  <c r="I21" i="5"/>
  <c r="H22" i="5"/>
  <c r="G62" i="4"/>
  <c r="I10" i="16"/>
  <c r="I57" i="4"/>
  <c r="K17" i="5"/>
  <c r="E67" i="5"/>
  <c r="I18" i="10"/>
  <c r="F67" i="5" l="1"/>
  <c r="H39" i="5"/>
  <c r="J18" i="10"/>
  <c r="J10" i="16"/>
  <c r="J57" i="4"/>
  <c r="L17" i="5"/>
  <c r="K18" i="10" s="1"/>
  <c r="G29" i="16"/>
  <c r="G62" i="15"/>
  <c r="G64" i="15" s="1"/>
  <c r="H8" i="16"/>
  <c r="H12" i="16" s="1"/>
  <c r="I17" i="16" s="1"/>
  <c r="I20" i="16" s="1"/>
  <c r="I10" i="10" s="1"/>
  <c r="I15" i="10" s="1"/>
  <c r="H60" i="15"/>
  <c r="H20" i="10"/>
  <c r="H21" i="10" s="1"/>
  <c r="H30" i="10" s="1"/>
  <c r="H38" i="5"/>
  <c r="G44" i="5"/>
  <c r="G53" i="5" s="1"/>
  <c r="I58" i="4"/>
  <c r="I60" i="4" s="1"/>
  <c r="I57" i="15"/>
  <c r="I58" i="15" s="1"/>
  <c r="G64" i="4"/>
  <c r="G32" i="10"/>
  <c r="G34" i="10" s="1"/>
  <c r="G9" i="5"/>
  <c r="G14" i="5" s="1"/>
  <c r="G32" i="5" s="1"/>
  <c r="G65" i="5"/>
  <c r="H62" i="4"/>
  <c r="H64" i="4" s="1"/>
  <c r="H68" i="4" s="1"/>
  <c r="J21" i="5"/>
  <c r="I22" i="5"/>
  <c r="F55" i="5"/>
  <c r="H62" i="5" l="1"/>
  <c r="I62" i="5" s="1"/>
  <c r="I65" i="5" s="1"/>
  <c r="G68" i="4"/>
  <c r="I62" i="4"/>
  <c r="I29" i="16" s="1"/>
  <c r="G67" i="5"/>
  <c r="I39" i="5"/>
  <c r="H65" i="5"/>
  <c r="I60" i="15"/>
  <c r="I20" i="10"/>
  <c r="I21" i="10" s="1"/>
  <c r="I30" i="10" s="1"/>
  <c r="I8" i="16"/>
  <c r="I12" i="16" s="1"/>
  <c r="J17" i="16" s="1"/>
  <c r="J20" i="16" s="1"/>
  <c r="J10" i="10" s="1"/>
  <c r="J15" i="10" s="1"/>
  <c r="H29" i="16"/>
  <c r="H62" i="15"/>
  <c r="H64" i="15" s="1"/>
  <c r="J57" i="15"/>
  <c r="J58" i="4"/>
  <c r="J60" i="4" s="1"/>
  <c r="K21" i="5"/>
  <c r="J22" i="5"/>
  <c r="H32" i="10"/>
  <c r="H34" i="10" s="1"/>
  <c r="H9" i="5"/>
  <c r="H14" i="5" s="1"/>
  <c r="H32" i="5" s="1"/>
  <c r="I38" i="5"/>
  <c r="H44" i="5"/>
  <c r="H53" i="5" s="1"/>
  <c r="G55" i="5"/>
  <c r="K57" i="4"/>
  <c r="K10" i="16"/>
  <c r="M17" i="5"/>
  <c r="L18" i="10" s="1"/>
  <c r="H55" i="5" l="1"/>
  <c r="I64" i="4"/>
  <c r="I62" i="15"/>
  <c r="J62" i="4"/>
  <c r="J64" i="4" s="1"/>
  <c r="J68" i="4" s="1"/>
  <c r="J39" i="5"/>
  <c r="L57" i="4"/>
  <c r="N17" i="5"/>
  <c r="L10" i="16"/>
  <c r="I9" i="5"/>
  <c r="I14" i="5" s="1"/>
  <c r="I32" i="5" s="1"/>
  <c r="I32" i="10"/>
  <c r="I34" i="10" s="1"/>
  <c r="J38" i="5"/>
  <c r="I44" i="5"/>
  <c r="I53" i="5" s="1"/>
  <c r="J58" i="15"/>
  <c r="K58" i="4"/>
  <c r="K60" i="4" s="1"/>
  <c r="K57" i="15"/>
  <c r="K58" i="15" s="1"/>
  <c r="H67" i="5"/>
  <c r="L21" i="5"/>
  <c r="K22" i="5"/>
  <c r="I64" i="15"/>
  <c r="J62" i="5" l="1"/>
  <c r="J65" i="5" s="1"/>
  <c r="I68" i="4"/>
  <c r="I67" i="5"/>
  <c r="M57" i="4"/>
  <c r="N57" i="4" s="1"/>
  <c r="N58" i="4" s="1"/>
  <c r="N60" i="4" s="1"/>
  <c r="M10" i="16"/>
  <c r="N10" i="16" s="1"/>
  <c r="K62" i="4"/>
  <c r="K64" i="4" s="1"/>
  <c r="K60" i="15"/>
  <c r="K8" i="16"/>
  <c r="K12" i="16" s="1"/>
  <c r="L17" i="16" s="1"/>
  <c r="L20" i="16" s="1"/>
  <c r="L10" i="10" s="1"/>
  <c r="L15" i="10" s="1"/>
  <c r="K20" i="10"/>
  <c r="K21" i="10" s="1"/>
  <c r="I55" i="5"/>
  <c r="L58" i="4"/>
  <c r="L60" i="4" s="1"/>
  <c r="L57" i="15"/>
  <c r="L58" i="15" s="1"/>
  <c r="J20" i="10"/>
  <c r="J8" i="16"/>
  <c r="J60" i="15"/>
  <c r="K38" i="5"/>
  <c r="J44" i="5"/>
  <c r="J53" i="5" s="1"/>
  <c r="M18" i="10"/>
  <c r="M21" i="5"/>
  <c r="L22" i="5"/>
  <c r="J32" i="10"/>
  <c r="J9" i="5"/>
  <c r="J14" i="5" s="1"/>
  <c r="J32" i="5" s="1"/>
  <c r="J29" i="16"/>
  <c r="J62" i="15"/>
  <c r="K68" i="4" l="1"/>
  <c r="K62" i="5"/>
  <c r="K65" i="5" s="1"/>
  <c r="J64" i="15"/>
  <c r="J67" i="5"/>
  <c r="J55" i="5"/>
  <c r="J12" i="16"/>
  <c r="K29" i="16"/>
  <c r="K62" i="15"/>
  <c r="K64" i="15" s="1"/>
  <c r="L38" i="5"/>
  <c r="J21" i="10"/>
  <c r="J30" i="10" s="1"/>
  <c r="J34" i="10" s="1"/>
  <c r="L8" i="16"/>
  <c r="L12" i="16" s="1"/>
  <c r="M17" i="16" s="1"/>
  <c r="M20" i="16" s="1"/>
  <c r="M10" i="10" s="1"/>
  <c r="M15" i="10" s="1"/>
  <c r="L60" i="15"/>
  <c r="L20" i="10"/>
  <c r="L21" i="10" s="1"/>
  <c r="L30" i="10" s="1"/>
  <c r="M58" i="4"/>
  <c r="M60" i="4" s="1"/>
  <c r="M57" i="15"/>
  <c r="N21" i="5"/>
  <c r="N22" i="5" s="1"/>
  <c r="M22" i="5"/>
  <c r="N18" i="10"/>
  <c r="L62" i="4"/>
  <c r="L62" i="5" l="1"/>
  <c r="L65" i="5" s="1"/>
  <c r="M62" i="4"/>
  <c r="M29" i="16" s="1"/>
  <c r="M38" i="5"/>
  <c r="K17" i="16"/>
  <c r="K39" i="5"/>
  <c r="K9" i="5"/>
  <c r="K14" i="5" s="1"/>
  <c r="K32" i="5" s="1"/>
  <c r="K32" i="10"/>
  <c r="M62" i="15"/>
  <c r="L64" i="4"/>
  <c r="L29" i="16"/>
  <c r="L62" i="15"/>
  <c r="L64" i="15" s="1"/>
  <c r="M58" i="15"/>
  <c r="N57" i="15"/>
  <c r="N62" i="4" l="1"/>
  <c r="N64" i="4" s="1"/>
  <c r="N68" i="4" s="1"/>
  <c r="M64" i="4"/>
  <c r="M68" i="4" s="1"/>
  <c r="M62" i="5"/>
  <c r="L68" i="4"/>
  <c r="N62" i="15"/>
  <c r="O62" i="15" s="1"/>
  <c r="O57" i="15"/>
  <c r="O58" i="15" s="1"/>
  <c r="O60" i="15" s="1"/>
  <c r="N58" i="15"/>
  <c r="N60" i="15" s="1"/>
  <c r="K20" i="16"/>
  <c r="K10" i="10" s="1"/>
  <c r="L39" i="5" s="1"/>
  <c r="N17" i="16"/>
  <c r="N20" i="16" s="1"/>
  <c r="N38" i="5"/>
  <c r="M20" i="10"/>
  <c r="M60" i="15"/>
  <c r="M64" i="15" s="1"/>
  <c r="M8" i="16"/>
  <c r="N29" i="16"/>
  <c r="K44" i="5"/>
  <c r="K53" i="5" s="1"/>
  <c r="K55" i="5" s="1"/>
  <c r="N62" i="5" l="1"/>
  <c r="N65" i="5" s="1"/>
  <c r="M65" i="5"/>
  <c r="N64" i="15"/>
  <c r="O64" i="15"/>
  <c r="K67" i="5"/>
  <c r="M12" i="16"/>
  <c r="N8" i="16"/>
  <c r="N12" i="16" s="1"/>
  <c r="K15" i="10"/>
  <c r="K30" i="10" s="1"/>
  <c r="K34" i="10" s="1"/>
  <c r="N10" i="10"/>
  <c r="N15" i="10" s="1"/>
  <c r="M39" i="5"/>
  <c r="L44" i="5"/>
  <c r="L53" i="5" s="1"/>
  <c r="M21" i="10"/>
  <c r="M30" i="10" s="1"/>
  <c r="N20" i="10"/>
  <c r="N21" i="10" s="1"/>
  <c r="N30" i="10" l="1"/>
  <c r="N34" i="10" s="1"/>
  <c r="L9" i="5"/>
  <c r="L14" i="5" s="1"/>
  <c r="L32" i="5" s="1"/>
  <c r="L67" i="5" s="1"/>
  <c r="L32" i="10"/>
  <c r="L34" i="10" s="1"/>
  <c r="N39" i="5"/>
  <c r="N44" i="5" s="1"/>
  <c r="N53" i="5" s="1"/>
  <c r="M44" i="5"/>
  <c r="M53" i="5" s="1"/>
  <c r="M9" i="5" l="1"/>
  <c r="M14" i="5" s="1"/>
  <c r="M32" i="5" s="1"/>
  <c r="M67" i="5" s="1"/>
  <c r="M32" i="10"/>
  <c r="M34" i="10" s="1"/>
  <c r="N9" i="5" s="1"/>
  <c r="N14" i="5" s="1"/>
  <c r="N32" i="5" s="1"/>
  <c r="N67" i="5" s="1"/>
  <c r="L55" i="5"/>
  <c r="M55" i="5" l="1"/>
  <c r="N55" i="5"/>
</calcChain>
</file>

<file path=xl/comments1.xml><?xml version="1.0" encoding="utf-8"?>
<comments xmlns="http://schemas.openxmlformats.org/spreadsheetml/2006/main">
  <authors>
    <author>GMS London</author>
  </authors>
  <commentList>
    <comment ref="B11" authorId="0" shapeId="0">
      <text>
        <r>
          <rPr>
            <b/>
            <sz val="8"/>
            <color indexed="81"/>
            <rFont val="Tahoma"/>
            <family val="2"/>
          </rPr>
          <t>Calculated balance received more the 90 days</t>
        </r>
      </text>
    </comment>
    <comment ref="E11" authorId="0" shapeId="0">
      <text>
        <r>
          <rPr>
            <b/>
            <sz val="8"/>
            <color indexed="81"/>
            <rFont val="Tahoma"/>
            <family val="2"/>
          </rPr>
          <t>Calculated balance received more the 90 days</t>
        </r>
      </text>
    </comment>
  </commentList>
</comments>
</file>

<file path=xl/sharedStrings.xml><?xml version="1.0" encoding="utf-8"?>
<sst xmlns="http://schemas.openxmlformats.org/spreadsheetml/2006/main" count="278" uniqueCount="220">
  <si>
    <t>PROFIT AND LOSS</t>
  </si>
  <si>
    <t>Sign Convention:</t>
  </si>
  <si>
    <t>Income positive / Expense negative</t>
  </si>
  <si>
    <t>COMPANY NAME:</t>
  </si>
  <si>
    <t>P1</t>
  </si>
  <si>
    <t>P2</t>
  </si>
  <si>
    <t>P3</t>
  </si>
  <si>
    <t>P4</t>
  </si>
  <si>
    <t>P5</t>
  </si>
  <si>
    <t>P6</t>
  </si>
  <si>
    <t>P7</t>
  </si>
  <si>
    <t>P8</t>
  </si>
  <si>
    <t>P9</t>
  </si>
  <si>
    <t>P10</t>
  </si>
  <si>
    <t>P11</t>
  </si>
  <si>
    <t>Profit &amp; Loss Statement</t>
  </si>
  <si>
    <t>Product/Service 2</t>
  </si>
  <si>
    <t>Product/Service 3</t>
  </si>
  <si>
    <t>Product/Service 4</t>
  </si>
  <si>
    <t>Cost of Sales</t>
  </si>
  <si>
    <t>Gross Profit</t>
  </si>
  <si>
    <t>Operating Expenses</t>
  </si>
  <si>
    <t>Advertising</t>
  </si>
  <si>
    <t>Income from operations</t>
  </si>
  <si>
    <t>Other income and expenses</t>
  </si>
  <si>
    <t>Interest received</t>
  </si>
  <si>
    <t>Profit / (loss) before tax</t>
  </si>
  <si>
    <t>Gross Margin</t>
  </si>
  <si>
    <t>Return on Sales</t>
  </si>
  <si>
    <t>TOTAL</t>
  </si>
  <si>
    <t>BALANCE SHEET</t>
  </si>
  <si>
    <t>ASSETS</t>
  </si>
  <si>
    <t>Current Assets</t>
  </si>
  <si>
    <t>Cash in bank</t>
  </si>
  <si>
    <t>Accounts receivable</t>
  </si>
  <si>
    <t>Prepaid expenses</t>
  </si>
  <si>
    <t>Other current assets</t>
  </si>
  <si>
    <t>Fixed Assets</t>
  </si>
  <si>
    <t>Furniture and fixtures</t>
  </si>
  <si>
    <t>Leasehold improvements</t>
  </si>
  <si>
    <t>Intangibles</t>
  </si>
  <si>
    <t>Deposits</t>
  </si>
  <si>
    <t>Goodwill</t>
  </si>
  <si>
    <t>Other</t>
  </si>
  <si>
    <t>Current Liabilities</t>
  </si>
  <si>
    <t>Accounts payable</t>
  </si>
  <si>
    <t>Other current liabilities</t>
  </si>
  <si>
    <t>Bank loans payable</t>
  </si>
  <si>
    <t>Owners' Equity</t>
  </si>
  <si>
    <t>Retained earnings - beginning</t>
  </si>
  <si>
    <t>Retained earnings - current</t>
  </si>
  <si>
    <t>OPEN</t>
  </si>
  <si>
    <t>Depreciation</t>
  </si>
  <si>
    <t>Plant &amp; Equipment</t>
  </si>
  <si>
    <t>Less: accumulated depreciation</t>
  </si>
  <si>
    <t>LIABILITIES</t>
  </si>
  <si>
    <t>EQUITY</t>
  </si>
  <si>
    <t>Check</t>
  </si>
  <si>
    <t>Asset and liabilities: Debit - positve / Credit - negative</t>
  </si>
  <si>
    <t>Equity: Credit - positive / Debit - Negative</t>
  </si>
  <si>
    <t>Non-current liabilities</t>
  </si>
  <si>
    <t>Balance Sheet</t>
  </si>
  <si>
    <t>Accruals</t>
  </si>
  <si>
    <t>Percentage received in:</t>
  </si>
  <si>
    <t>Month of sale</t>
  </si>
  <si>
    <t>2nd month</t>
  </si>
  <si>
    <t>3rd month</t>
  </si>
  <si>
    <t>4th month</t>
  </si>
  <si>
    <t>Cash receipts from customers</t>
  </si>
  <si>
    <t>Cash flows from operating activities</t>
  </si>
  <si>
    <t>Net cash from operating activities</t>
  </si>
  <si>
    <t>Cash flow statement</t>
  </si>
  <si>
    <t>Cash flows from investing activities</t>
  </si>
  <si>
    <t>Purchase of property plant &amp; equipment</t>
  </si>
  <si>
    <t>Net cash from investing activities</t>
  </si>
  <si>
    <t>Dividends paid</t>
  </si>
  <si>
    <t>Net Cash flow</t>
  </si>
  <si>
    <t>Cash at beginning of period</t>
  </si>
  <si>
    <t>Cash at end of period</t>
  </si>
  <si>
    <t>%</t>
  </si>
  <si>
    <t>DEBTOR COLLECTION</t>
  </si>
  <si>
    <t>CREDITOR PAYMENTS</t>
  </si>
  <si>
    <t>Month incurred</t>
  </si>
  <si>
    <t>Percentage paid in:</t>
  </si>
  <si>
    <t>Direct wages</t>
  </si>
  <si>
    <t>Creditor payments</t>
  </si>
  <si>
    <t>Wages paid in month of expense</t>
  </si>
  <si>
    <t>Cash flow</t>
  </si>
  <si>
    <t>TAX RATE</t>
  </si>
  <si>
    <t>PAYMENT CYCLE</t>
  </si>
  <si>
    <t>GST Payable</t>
  </si>
  <si>
    <t>GST RATE</t>
  </si>
  <si>
    <t>Sales (inc GST)</t>
  </si>
  <si>
    <t>Prior year</t>
  </si>
  <si>
    <t>Vehicles</t>
  </si>
  <si>
    <t>Depreciation rate</t>
  </si>
  <si>
    <t>INCOME TAX</t>
  </si>
  <si>
    <t>TYPE</t>
  </si>
  <si>
    <t>Amount</t>
  </si>
  <si>
    <t>Timing</t>
  </si>
  <si>
    <t>P12</t>
  </si>
  <si>
    <t>Monthly</t>
  </si>
  <si>
    <t>Profit / (loss) after tax</t>
  </si>
  <si>
    <t>CHECK</t>
  </si>
  <si>
    <t xml:space="preserve">Stock </t>
  </si>
  <si>
    <t>Wages</t>
  </si>
  <si>
    <t>PAYG</t>
  </si>
  <si>
    <t>GST</t>
  </si>
  <si>
    <t>Mth 1</t>
  </si>
  <si>
    <t>Mth 2</t>
  </si>
  <si>
    <t>Mth 3</t>
  </si>
  <si>
    <t>Mth 4</t>
  </si>
  <si>
    <t>PAYG withholding</t>
  </si>
  <si>
    <t>GST on sales</t>
  </si>
  <si>
    <t>GST on purchases</t>
  </si>
  <si>
    <t>GST calculation</t>
  </si>
  <si>
    <t>Income Tax</t>
  </si>
  <si>
    <t>Income tax instalment</t>
  </si>
  <si>
    <t>GST instalment</t>
  </si>
  <si>
    <t>Prior year liability</t>
  </si>
  <si>
    <t>Monthly payments</t>
  </si>
  <si>
    <t>Quarterly payment</t>
  </si>
  <si>
    <t>Manual / Instalments</t>
  </si>
  <si>
    <t>Tax expense</t>
  </si>
  <si>
    <t>Total wages</t>
  </si>
  <si>
    <t>Month</t>
  </si>
  <si>
    <t>YEAR END:</t>
  </si>
  <si>
    <t>Non-current assets</t>
  </si>
  <si>
    <t>Period</t>
  </si>
  <si>
    <t>RATE</t>
  </si>
  <si>
    <t>Product/Service 5</t>
  </si>
  <si>
    <t>Product/Service 6</t>
  </si>
  <si>
    <t>Product/Service 7</t>
  </si>
  <si>
    <t>Product/Service 8</t>
  </si>
  <si>
    <t>Cash flows from financing activities</t>
  </si>
  <si>
    <t>Other income</t>
  </si>
  <si>
    <t>Interest paid</t>
  </si>
  <si>
    <t>Investment income</t>
  </si>
  <si>
    <t>GST current assets</t>
  </si>
  <si>
    <t>GST fixed assets</t>
  </si>
  <si>
    <t>GST non-current</t>
  </si>
  <si>
    <t xml:space="preserve">Cash paid to suppliers </t>
  </si>
  <si>
    <t>Cash paid to employees</t>
  </si>
  <si>
    <t>NET ASSETS</t>
  </si>
  <si>
    <t>Expenses (GST inclusive)</t>
  </si>
  <si>
    <t>(PAYG)</t>
  </si>
  <si>
    <t>Yes</t>
  </si>
  <si>
    <t>PAYG - Monthly - payable following month and quarterly month after quarter end</t>
  </si>
  <si>
    <t>Revenue</t>
  </si>
  <si>
    <t>REQUIRED CHANGES</t>
  </si>
  <si>
    <t>Note if error #NAME re months select Tools - Add-ins - Analysis Toolpak</t>
  </si>
  <si>
    <t>Service fees</t>
  </si>
  <si>
    <t>Superannuation</t>
  </si>
  <si>
    <t>Staff Amenities</t>
  </si>
  <si>
    <t>Accounting</t>
  </si>
  <si>
    <t>Consultancy</t>
  </si>
  <si>
    <t>Leasing</t>
  </si>
  <si>
    <t>Motor Vehicle costs</t>
  </si>
  <si>
    <t>Postage, Printing &amp; Stationery</t>
  </si>
  <si>
    <t>Rent and outgoings</t>
  </si>
  <si>
    <t>Telephone&amp; internet</t>
  </si>
  <si>
    <t>Other expenses</t>
  </si>
  <si>
    <t>Note / validation message to change tax rate on input screen</t>
  </si>
  <si>
    <t>Less Wages</t>
  </si>
  <si>
    <t>Selecy "Yes" in column to designate wages for PAYG calcs</t>
  </si>
  <si>
    <t>Cash flow is GST inclusive</t>
  </si>
  <si>
    <t xml:space="preserve">GST </t>
  </si>
  <si>
    <t>There is no function for GST on liabilities other than creditors -</t>
  </si>
  <si>
    <t>Total Expenses per P&amp;L (GST incl)</t>
  </si>
  <si>
    <t>Increase / decrease in stock</t>
  </si>
  <si>
    <t>Review clients re variety of current assets that don't fit into specified options - deposits, investments etc</t>
  </si>
  <si>
    <t>Income tax</t>
  </si>
  <si>
    <t>Provision for income tax</t>
  </si>
  <si>
    <t>Hire purchase liabilities</t>
  </si>
  <si>
    <t>Purchase of other non-current assets</t>
  </si>
  <si>
    <t>Short term debt</t>
  </si>
  <si>
    <t>Net (repayment) / proceeds from borrowing</t>
  </si>
  <si>
    <t>Increase / (decrease) in other liabilities</t>
  </si>
  <si>
    <t>Decrease / (increase) in other assets</t>
  </si>
  <si>
    <t>Operating accruals &amp; provisions</t>
  </si>
  <si>
    <t>Related party loans</t>
  </si>
  <si>
    <t>Loans (to) / from related parties</t>
  </si>
  <si>
    <t>Interest expense included in financing</t>
  </si>
  <si>
    <t>Share capital</t>
  </si>
  <si>
    <t>Equity issue / (Dividends paid)</t>
  </si>
  <si>
    <t>Other reserves</t>
  </si>
  <si>
    <t>Change in other reserves</t>
  </si>
  <si>
    <t>INSTALMENT RATE</t>
  </si>
  <si>
    <t xml:space="preserve">Wages </t>
  </si>
  <si>
    <t>Bank fees</t>
  </si>
  <si>
    <t>Bad debts</t>
  </si>
  <si>
    <t>Cleaning</t>
  </si>
  <si>
    <t>Commission</t>
  </si>
  <si>
    <t>Hire of plant &amp; equipment</t>
  </si>
  <si>
    <t>Insurance</t>
  </si>
  <si>
    <t>Legals</t>
  </si>
  <si>
    <t>Repairs</t>
  </si>
  <si>
    <t>Instalment  amount</t>
  </si>
  <si>
    <t>Instalment income</t>
  </si>
  <si>
    <t>Probably need a few more lines for current assets (add between prepayments &amp; other assets)</t>
  </si>
  <si>
    <t>PRIOR YEAR LIABILITY</t>
  </si>
  <si>
    <t>Due:</t>
  </si>
  <si>
    <t>Average withholding rate</t>
  </si>
  <si>
    <t>Gross Profit (%)</t>
  </si>
  <si>
    <t>Quarterly</t>
  </si>
  <si>
    <t>x</t>
  </si>
  <si>
    <t>y</t>
  </si>
  <si>
    <t>z</t>
  </si>
  <si>
    <t>Payable balance</t>
  </si>
  <si>
    <t>Opening Accounts payable</t>
  </si>
  <si>
    <t>Calculated average sales</t>
  </si>
  <si>
    <t>(average monthly sales based on collection percentages assuming)</t>
  </si>
  <si>
    <t xml:space="preserve">Open balance collection </t>
  </si>
  <si>
    <t>Calculated average expenses</t>
  </si>
  <si>
    <t>(average monthly exps based on collection percentages)</t>
  </si>
  <si>
    <t>Receivables balance</t>
  </si>
  <si>
    <t>Allow accounts payable &amp; receivable to be entered mannually</t>
  </si>
  <si>
    <t>Wages paid in month of P&amp;L entry</t>
  </si>
  <si>
    <t>CAPITAL EXPENDITURE (enter amount and timing)</t>
  </si>
  <si>
    <t>Enter name - input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</si>
</sst>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_);_(* \(#,##0\);_(* &quot;-&quot;_);_(@_)"/>
    <numFmt numFmtId="165" formatCode="_(* #,##0.00_);_(* \(#,##0.00\);_(* &quot;-&quot;??_);_(@_)"/>
    <numFmt numFmtId="166" formatCode="0.0%"/>
    <numFmt numFmtId="167" formatCode="_-[$€-2]\ * #,##0.00_-;\-[$€-2]\ * #,##0.00_-;_-[$€-2]\ * &quot;-&quot;??_-"/>
    <numFmt numFmtId="168" formatCode="#,##0\ &quot;TL&quot;;[Red]\-#,##0\ &quot;TL&quot;"/>
    <numFmt numFmtId="169" formatCode="_(* #,##0_);_(* \(#,##0\);_(* &quot;-&quot;??_);_(@_)"/>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MS Sans Serif"/>
      <family val="2"/>
    </font>
    <font>
      <b/>
      <sz val="12"/>
      <name val="Arial"/>
      <family val="2"/>
    </font>
    <font>
      <u/>
      <sz val="10"/>
      <color indexed="36"/>
      <name val="Arial"/>
      <family val="2"/>
    </font>
    <font>
      <u/>
      <sz val="10"/>
      <color indexed="12"/>
      <name val="Arial"/>
      <family val="2"/>
    </font>
    <font>
      <sz val="10"/>
      <name val="MS Sans Serif"/>
      <family val="2"/>
    </font>
    <font>
      <sz val="10"/>
      <name val="MS Sans Serif"/>
      <family val="2"/>
    </font>
    <font>
      <sz val="8"/>
      <color indexed="8"/>
      <name val="Arial"/>
      <family val="2"/>
    </font>
    <font>
      <sz val="8"/>
      <name val="Arial"/>
      <family val="2"/>
    </font>
    <font>
      <b/>
      <sz val="10"/>
      <name val="Arial"/>
      <family val="2"/>
    </font>
    <font>
      <b/>
      <sz val="12"/>
      <name val="Arial"/>
      <family val="2"/>
    </font>
    <font>
      <sz val="12"/>
      <name val="Arial"/>
      <family val="2"/>
    </font>
    <font>
      <b/>
      <sz val="10"/>
      <color indexed="9"/>
      <name val="Arial"/>
      <family val="2"/>
    </font>
    <font>
      <i/>
      <sz val="10"/>
      <name val="Arial"/>
      <family val="2"/>
    </font>
    <font>
      <b/>
      <sz val="8"/>
      <name val="Tahoma"/>
      <family val="2"/>
    </font>
    <font>
      <sz val="9"/>
      <name val="Arial"/>
      <family val="2"/>
    </font>
    <font>
      <sz val="8"/>
      <name val="Tahoma"/>
      <family val="2"/>
    </font>
    <font>
      <b/>
      <sz val="10"/>
      <name val="Tahoma"/>
      <family val="2"/>
    </font>
    <font>
      <sz val="10"/>
      <name val="Tahoma"/>
      <family val="2"/>
    </font>
    <font>
      <sz val="10"/>
      <name val="Arial"/>
      <family val="2"/>
    </font>
    <font>
      <b/>
      <sz val="14"/>
      <name val="Tahoma"/>
      <family val="2"/>
    </font>
    <font>
      <b/>
      <sz val="9"/>
      <name val="Tahoma"/>
      <family val="2"/>
    </font>
    <font>
      <b/>
      <sz val="9"/>
      <name val="Arial"/>
      <family val="2"/>
    </font>
    <font>
      <b/>
      <sz val="8"/>
      <color indexed="56"/>
      <name val="Tahoma"/>
      <family val="2"/>
    </font>
    <font>
      <b/>
      <i/>
      <sz val="8"/>
      <name val="Tahoma"/>
      <family val="2"/>
    </font>
    <font>
      <sz val="8"/>
      <name val="Arial"/>
      <family val="2"/>
    </font>
    <font>
      <sz val="7"/>
      <name val="Arial"/>
      <family val="2"/>
    </font>
    <font>
      <b/>
      <sz val="11"/>
      <name val="Tahoma"/>
      <family val="2"/>
    </font>
    <font>
      <b/>
      <sz val="8"/>
      <color indexed="81"/>
      <name val="Tahoma"/>
      <family val="2"/>
    </font>
    <font>
      <sz val="10"/>
      <color indexed="10"/>
      <name val="Arial"/>
      <family val="2"/>
    </font>
    <font>
      <i/>
      <sz val="10"/>
      <color indexed="10"/>
      <name val="Arial"/>
      <family val="2"/>
    </font>
    <font>
      <i/>
      <u/>
      <sz val="10"/>
      <name val="Arial"/>
      <family val="2"/>
    </font>
    <font>
      <sz val="10"/>
      <name val="Arial"/>
      <family val="2"/>
    </font>
    <font>
      <sz val="10"/>
      <name val="Arial"/>
      <family val="2"/>
    </font>
    <font>
      <i/>
      <sz val="8"/>
      <name val="Tahoma"/>
      <family val="2"/>
    </font>
    <font>
      <sz val="7"/>
      <name val="Tahoma"/>
      <family val="2"/>
    </font>
    <font>
      <b/>
      <sz val="10"/>
      <color theme="0"/>
      <name val="Arial"/>
      <family val="2"/>
    </font>
    <font>
      <sz val="10"/>
      <color theme="6" tint="0.59999389629810485"/>
      <name val="Arial"/>
      <family val="2"/>
    </font>
    <font>
      <sz val="10"/>
      <color theme="9"/>
      <name val="Arial"/>
      <family val="2"/>
    </font>
    <font>
      <b/>
      <sz val="8"/>
      <color theme="9"/>
      <name val="Tahoma"/>
      <family val="2"/>
    </font>
    <font>
      <sz val="8"/>
      <color theme="9"/>
      <name val="Tahoma"/>
      <family val="2"/>
    </font>
    <font>
      <sz val="7"/>
      <color theme="9"/>
      <name val="Arial"/>
      <family val="2"/>
    </font>
    <font>
      <sz val="10"/>
      <color theme="0"/>
      <name val="Arial"/>
      <family val="2"/>
    </font>
    <font>
      <sz val="10"/>
      <color theme="1" tint="0.499984740745262"/>
      <name val="Arial"/>
      <family val="2"/>
    </font>
    <font>
      <b/>
      <sz val="10"/>
      <color theme="1" tint="0.499984740745262"/>
      <name val="Arial"/>
      <family val="2"/>
    </font>
    <font>
      <b/>
      <sz val="10"/>
      <color rgb="FFC00000"/>
      <name val="Arial"/>
      <family val="2"/>
    </font>
    <font>
      <sz val="9"/>
      <color rgb="FFFF0000"/>
      <name val="Arial"/>
      <family val="2"/>
    </font>
    <font>
      <sz val="10"/>
      <color rgb="FFFF0000"/>
      <name val="Arial"/>
      <family val="2"/>
    </font>
    <font>
      <b/>
      <sz val="10"/>
      <color rgb="FFFF0000"/>
      <name val="Arial"/>
      <family val="2"/>
    </font>
  </fonts>
  <fills count="12">
    <fill>
      <patternFill patternType="none"/>
    </fill>
    <fill>
      <patternFill patternType="gray125"/>
    </fill>
    <fill>
      <patternFill patternType="mediumGray">
        <fgColor indexed="22"/>
      </patternFill>
    </fill>
    <fill>
      <patternFill patternType="solid">
        <fgColor indexed="43"/>
        <bgColor indexed="64"/>
      </patternFill>
    </fill>
    <fill>
      <patternFill patternType="solid">
        <fgColor indexed="18"/>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solid">
        <fgColor theme="1" tint="4.9989318521683403E-2"/>
        <bgColor indexed="64"/>
      </patternFill>
    </fill>
    <fill>
      <patternFill patternType="solid">
        <fgColor rgb="FFCCFFFF"/>
        <bgColor indexed="64"/>
      </patternFill>
    </fill>
    <fill>
      <patternFill patternType="solid">
        <fgColor theme="0"/>
        <bgColor indexed="64"/>
      </patternFill>
    </fill>
    <fill>
      <patternFill patternType="solid">
        <fgColor theme="8" tint="0.79998168889431442"/>
        <bgColor indexed="64"/>
      </patternFill>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style="thin">
        <color indexed="21"/>
      </left>
      <right/>
      <top style="thin">
        <color indexed="21"/>
      </top>
      <bottom style="thin">
        <color indexed="21"/>
      </bottom>
      <diagonal/>
    </border>
    <border>
      <left/>
      <right/>
      <top style="thin">
        <color indexed="21"/>
      </top>
      <bottom/>
      <diagonal/>
    </border>
    <border>
      <left/>
      <right/>
      <top/>
      <bottom style="thin">
        <color indexed="21"/>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top style="thin">
        <color indexed="21"/>
      </top>
      <bottom/>
      <diagonal/>
    </border>
    <border>
      <left style="thin">
        <color indexed="21"/>
      </left>
      <right/>
      <top/>
      <bottom style="thin">
        <color indexed="21"/>
      </bottom>
      <diagonal/>
    </border>
    <border>
      <left style="medium">
        <color indexed="64"/>
      </left>
      <right style="thin">
        <color indexed="21"/>
      </right>
      <top style="medium">
        <color indexed="64"/>
      </top>
      <bottom style="medium">
        <color indexed="64"/>
      </bottom>
      <diagonal/>
    </border>
    <border>
      <left style="thin">
        <color indexed="21"/>
      </left>
      <right style="thin">
        <color indexed="21"/>
      </right>
      <top style="medium">
        <color indexed="64"/>
      </top>
      <bottom style="medium">
        <color indexed="64"/>
      </bottom>
      <diagonal/>
    </border>
    <border>
      <left style="thin">
        <color indexed="21"/>
      </left>
      <right style="medium">
        <color indexed="64"/>
      </right>
      <top style="medium">
        <color indexed="64"/>
      </top>
      <bottom style="medium">
        <color indexed="64"/>
      </bottom>
      <diagonal/>
    </border>
    <border>
      <left/>
      <right/>
      <top style="thin">
        <color indexed="64"/>
      </top>
      <bottom/>
      <diagonal/>
    </border>
    <border>
      <left style="thin">
        <color indexed="21"/>
      </left>
      <right style="medium">
        <color indexed="64"/>
      </right>
      <top style="thin">
        <color indexed="21"/>
      </top>
      <bottom style="thin">
        <color indexed="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39">
    <xf numFmtId="0" fontId="0" fillId="0" borderId="0"/>
    <xf numFmtId="165" fontId="5" fillId="0" borderId="0" applyFont="0" applyFill="0" applyBorder="0" applyAlignment="0" applyProtection="0"/>
    <xf numFmtId="167" fontId="5" fillId="0" borderId="0" applyFont="0" applyFill="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8" fontId="10" fillId="0" borderId="0" applyFont="0" applyFill="0" applyBorder="0" applyAlignment="0" applyProtection="0"/>
    <xf numFmtId="168" fontId="10"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6" fillId="0" borderId="3">
      <alignment horizontal="center"/>
    </xf>
    <xf numFmtId="3" fontId="11" fillId="0" borderId="0" applyFont="0" applyFill="0" applyBorder="0" applyAlignment="0" applyProtection="0"/>
    <xf numFmtId="0" fontId="11" fillId="2" borderId="0" applyNumberFormat="0" applyFont="0" applyBorder="0" applyAlignment="0" applyProtection="0"/>
    <xf numFmtId="38" fontId="12" fillId="0" borderId="0" applyFont="0" applyFill="0" applyBorder="0">
      <alignment horizontal="right" vertical="center"/>
    </xf>
    <xf numFmtId="38" fontId="10" fillId="0" borderId="0" applyFont="0" applyFill="0" applyBorder="0" applyAlignment="0" applyProtection="0"/>
    <xf numFmtId="40" fontId="10"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14" fillId="0" borderId="0" xfId="0" applyFont="1"/>
    <xf numFmtId="0" fontId="15" fillId="0" borderId="4" xfId="0" applyFont="1" applyBorder="1" applyAlignment="1">
      <alignment horizontal="left"/>
    </xf>
    <xf numFmtId="0" fontId="16" fillId="3" borderId="4" xfId="0" applyFont="1" applyFill="1" applyBorder="1" applyAlignment="1">
      <alignment horizontal="left"/>
    </xf>
    <xf numFmtId="0" fontId="16" fillId="0" borderId="0" xfId="0" applyFont="1" applyFill="1" applyBorder="1" applyAlignment="1">
      <alignment horizontal="left"/>
    </xf>
    <xf numFmtId="0" fontId="0" fillId="0" borderId="4" xfId="0" applyBorder="1"/>
    <xf numFmtId="0" fontId="17" fillId="4" borderId="0" xfId="0" applyFont="1" applyFill="1" applyAlignment="1">
      <alignment horizontal="left"/>
    </xf>
    <xf numFmtId="0" fontId="18" fillId="0" borderId="0" xfId="0" applyFont="1"/>
    <xf numFmtId="0" fontId="21" fillId="0" borderId="0" xfId="0" applyFont="1" applyBorder="1" applyAlignment="1">
      <alignment vertical="center" wrapText="1"/>
    </xf>
    <xf numFmtId="0" fontId="0" fillId="0" borderId="0" xfId="0" applyBorder="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applyFill="1" applyBorder="1" applyAlignment="1">
      <alignment horizontal="center" wrapText="1"/>
    </xf>
    <xf numFmtId="17" fontId="19" fillId="0" borderId="5" xfId="0" applyNumberFormat="1" applyFont="1" applyBorder="1" applyAlignment="1" applyProtection="1">
      <alignment horizontal="center" wrapText="1"/>
    </xf>
    <xf numFmtId="17" fontId="19" fillId="5" borderId="5" xfId="0" applyNumberFormat="1" applyFont="1" applyFill="1" applyBorder="1" applyAlignment="1" applyProtection="1">
      <alignment horizontal="center" wrapText="1"/>
    </xf>
    <xf numFmtId="0" fontId="27" fillId="0" borderId="0" xfId="0" applyFont="1" applyAlignment="1">
      <alignment horizontal="center" textRotation="60" wrapText="1"/>
    </xf>
    <xf numFmtId="0" fontId="19" fillId="0" borderId="0" xfId="0" applyFont="1" applyBorder="1" applyAlignment="1">
      <alignment vertical="center"/>
    </xf>
    <xf numFmtId="3" fontId="21" fillId="0" borderId="0" xfId="0" applyNumberFormat="1" applyFont="1" applyFill="1" applyBorder="1" applyAlignment="1">
      <alignment vertical="center" wrapText="1"/>
    </xf>
    <xf numFmtId="3" fontId="20" fillId="0" borderId="0" xfId="0" applyNumberFormat="1" applyFont="1" applyAlignment="1">
      <alignment wrapText="1"/>
    </xf>
    <xf numFmtId="0" fontId="21" fillId="0" borderId="5" xfId="0" applyFont="1" applyBorder="1" applyAlignment="1">
      <alignment vertical="center" wrapText="1"/>
    </xf>
    <xf numFmtId="164" fontId="21" fillId="0" borderId="5" xfId="0" applyNumberFormat="1" applyFont="1" applyFill="1" applyBorder="1" applyAlignment="1" applyProtection="1">
      <alignment vertical="center" wrapText="1"/>
      <protection locked="0"/>
    </xf>
    <xf numFmtId="164" fontId="21" fillId="5" borderId="5" xfId="0" applyNumberFormat="1" applyFont="1" applyFill="1" applyBorder="1" applyAlignment="1">
      <alignment vertical="center" wrapText="1"/>
    </xf>
    <xf numFmtId="0" fontId="19" fillId="0" borderId="5" xfId="0" applyFont="1" applyBorder="1" applyAlignment="1">
      <alignment vertical="center" wrapText="1"/>
    </xf>
    <xf numFmtId="164" fontId="21" fillId="0" borderId="0" xfId="0" applyNumberFormat="1" applyFont="1" applyBorder="1" applyAlignment="1">
      <alignment vertical="center" wrapText="1"/>
    </xf>
    <xf numFmtId="164" fontId="21" fillId="0" borderId="6" xfId="0" applyNumberFormat="1" applyFont="1" applyFill="1" applyBorder="1" applyAlignment="1" applyProtection="1">
      <alignment vertical="center" wrapText="1"/>
      <protection locked="0"/>
    </xf>
    <xf numFmtId="164" fontId="21" fillId="5" borderId="6" xfId="0" applyNumberFormat="1" applyFont="1" applyFill="1" applyBorder="1" applyAlignment="1">
      <alignment vertical="center" wrapText="1"/>
    </xf>
    <xf numFmtId="164" fontId="19" fillId="5" borderId="5" xfId="0" applyNumberFormat="1" applyFont="1" applyFill="1" applyBorder="1" applyAlignment="1">
      <alignment vertical="center" wrapText="1"/>
    </xf>
    <xf numFmtId="0" fontId="21" fillId="0" borderId="5" xfId="0" applyFont="1" applyBorder="1" applyAlignment="1">
      <alignment horizontal="left" vertical="center" wrapText="1"/>
    </xf>
    <xf numFmtId="0" fontId="28" fillId="0" borderId="7" xfId="0" applyFont="1" applyBorder="1" applyAlignment="1">
      <alignment horizontal="left" vertical="center"/>
    </xf>
    <xf numFmtId="3" fontId="20" fillId="0" borderId="0" xfId="0" applyNumberFormat="1" applyFont="1" applyBorder="1" applyAlignment="1">
      <alignment wrapText="1"/>
    </xf>
    <xf numFmtId="0" fontId="19" fillId="0" borderId="0" xfId="0" applyFont="1" applyBorder="1" applyAlignment="1">
      <alignment vertical="center" wrapText="1"/>
    </xf>
    <xf numFmtId="164" fontId="19" fillId="0" borderId="0" xfId="0" applyNumberFormat="1" applyFont="1" applyBorder="1" applyAlignment="1">
      <alignment vertical="center" wrapText="1"/>
    </xf>
    <xf numFmtId="0" fontId="19" fillId="0" borderId="8" xfId="0" applyFont="1" applyBorder="1" applyAlignment="1">
      <alignment vertical="center" wrapText="1"/>
    </xf>
    <xf numFmtId="164" fontId="21" fillId="0" borderId="5" xfId="0" applyNumberFormat="1" applyFont="1" applyFill="1" applyBorder="1" applyAlignment="1">
      <alignment vertical="center" wrapText="1"/>
    </xf>
    <xf numFmtId="0" fontId="30" fillId="0" borderId="0" xfId="0" applyFont="1" applyAlignment="1">
      <alignment wrapText="1"/>
    </xf>
    <xf numFmtId="3" fontId="31" fillId="0" borderId="0" xfId="0" applyNumberFormat="1" applyFont="1" applyAlignment="1">
      <alignment wrapText="1"/>
    </xf>
    <xf numFmtId="166" fontId="22" fillId="5" borderId="9" xfId="0" applyNumberFormat="1" applyFont="1" applyFill="1" applyBorder="1" applyAlignment="1">
      <alignment horizontal="center"/>
    </xf>
    <xf numFmtId="3" fontId="24" fillId="0" borderId="0" xfId="0" applyNumberFormat="1" applyFont="1" applyAlignment="1"/>
    <xf numFmtId="166" fontId="22" fillId="5" borderId="10" xfId="0" applyNumberFormat="1" applyFont="1" applyFill="1" applyBorder="1" applyAlignment="1">
      <alignment horizontal="center"/>
    </xf>
    <xf numFmtId="0" fontId="24" fillId="0" borderId="0" xfId="0" applyFont="1" applyAlignment="1"/>
    <xf numFmtId="0" fontId="21" fillId="0" borderId="0" xfId="0" applyFont="1" applyBorder="1" applyAlignment="1">
      <alignment vertical="center"/>
    </xf>
    <xf numFmtId="0" fontId="19" fillId="5" borderId="5" xfId="0" applyFont="1" applyFill="1" applyBorder="1" applyAlignment="1">
      <alignment vertical="center" wrapText="1"/>
    </xf>
    <xf numFmtId="164" fontId="21" fillId="5" borderId="5" xfId="0" applyNumberFormat="1" applyFont="1" applyFill="1" applyBorder="1" applyAlignment="1" applyProtection="1">
      <alignment vertical="center" wrapText="1"/>
    </xf>
    <xf numFmtId="164" fontId="21" fillId="5" borderId="5" xfId="0" applyNumberFormat="1" applyFont="1" applyFill="1" applyBorder="1" applyAlignment="1" applyProtection="1">
      <alignment vertical="center" wrapText="1"/>
      <protection locked="0"/>
    </xf>
    <xf numFmtId="0" fontId="35" fillId="0" borderId="0" xfId="0" applyFont="1"/>
    <xf numFmtId="164" fontId="34" fillId="0" borderId="0" xfId="0" applyNumberFormat="1" applyFont="1"/>
    <xf numFmtId="0" fontId="0" fillId="0" borderId="0" xfId="0" applyAlignment="1">
      <alignment horizontal="center"/>
    </xf>
    <xf numFmtId="9" fontId="0" fillId="0" borderId="11" xfId="9" applyFont="1" applyBorder="1"/>
    <xf numFmtId="0" fontId="0" fillId="0" borderId="12" xfId="0" applyBorder="1" applyAlignment="1">
      <alignment horizontal="left" indent="1"/>
    </xf>
    <xf numFmtId="0" fontId="0" fillId="0" borderId="13" xfId="0" applyBorder="1" applyAlignment="1">
      <alignment horizontal="left" indent="1"/>
    </xf>
    <xf numFmtId="9" fontId="0" fillId="3" borderId="14" xfId="9" applyFont="1" applyFill="1" applyBorder="1"/>
    <xf numFmtId="0" fontId="36" fillId="0" borderId="15" xfId="0" applyFont="1" applyBorder="1"/>
    <xf numFmtId="0" fontId="36" fillId="0" borderId="16" xfId="0" applyFont="1" applyBorder="1" applyAlignment="1">
      <alignment horizontal="center"/>
    </xf>
    <xf numFmtId="0" fontId="14" fillId="3" borderId="4" xfId="0" applyFont="1" applyFill="1" applyBorder="1" applyAlignment="1">
      <alignment horizontal="center"/>
    </xf>
    <xf numFmtId="17" fontId="14" fillId="3" borderId="4" xfId="1" applyNumberFormat="1" applyFont="1" applyFill="1" applyBorder="1" applyAlignment="1">
      <alignment horizontal="center"/>
    </xf>
    <xf numFmtId="9" fontId="14" fillId="3" borderId="4" xfId="9" applyFont="1" applyFill="1" applyBorder="1" applyAlignment="1">
      <alignment horizontal="center"/>
    </xf>
    <xf numFmtId="169" fontId="0" fillId="0" borderId="0" xfId="0" applyNumberFormat="1"/>
    <xf numFmtId="0" fontId="0" fillId="0" borderId="17" xfId="0" applyBorder="1" applyAlignment="1">
      <alignment horizontal="left"/>
    </xf>
    <xf numFmtId="9" fontId="24" fillId="7" borderId="14" xfId="9" applyFont="1" applyFill="1" applyBorder="1" applyAlignment="1" applyProtection="1">
      <alignment horizontal="center"/>
      <protection locked="0"/>
    </xf>
    <xf numFmtId="9" fontId="24" fillId="7" borderId="11" xfId="9" applyFont="1" applyFill="1" applyBorder="1" applyAlignment="1" applyProtection="1">
      <alignment horizontal="center"/>
      <protection locked="0"/>
    </xf>
    <xf numFmtId="9" fontId="37" fillId="7" borderId="16" xfId="9" applyFont="1" applyFill="1" applyBorder="1" applyAlignment="1" applyProtection="1">
      <alignment horizontal="center"/>
      <protection locked="0"/>
    </xf>
    <xf numFmtId="9" fontId="37" fillId="7" borderId="14" xfId="9" applyFont="1" applyFill="1" applyBorder="1" applyAlignment="1" applyProtection="1">
      <alignment horizontal="center"/>
      <protection locked="0"/>
    </xf>
    <xf numFmtId="9" fontId="37" fillId="7" borderId="11" xfId="9" applyFont="1" applyFill="1" applyBorder="1" applyAlignment="1" applyProtection="1">
      <alignment horizontal="center"/>
      <protection locked="0"/>
    </xf>
    <xf numFmtId="9" fontId="24" fillId="7" borderId="16" xfId="9" applyFont="1" applyFill="1" applyBorder="1" applyAlignment="1" applyProtection="1">
      <alignment horizontal="center"/>
      <protection locked="0"/>
    </xf>
    <xf numFmtId="17" fontId="41" fillId="0" borderId="0" xfId="0" applyNumberFormat="1" applyFont="1" applyFill="1" applyBorder="1" applyAlignment="1">
      <alignment horizontal="center"/>
    </xf>
    <xf numFmtId="0" fontId="0" fillId="0" borderId="14" xfId="0" applyBorder="1"/>
    <xf numFmtId="0" fontId="24" fillId="0" borderId="4" xfId="0" applyFont="1" applyBorder="1"/>
    <xf numFmtId="9" fontId="21" fillId="0" borderId="0" xfId="9" applyFont="1" applyFill="1" applyBorder="1" applyAlignment="1">
      <alignment horizontal="center" vertical="center" wrapText="1"/>
    </xf>
    <xf numFmtId="0" fontId="14" fillId="0" borderId="4" xfId="0" applyFont="1" applyBorder="1"/>
    <xf numFmtId="0" fontId="14" fillId="0" borderId="0" xfId="0" applyFont="1" applyAlignment="1">
      <alignment horizontal="center" vertical="top" wrapText="1"/>
    </xf>
    <xf numFmtId="0" fontId="0" fillId="0" borderId="0" xfId="0" applyFill="1" applyBorder="1"/>
    <xf numFmtId="0" fontId="0" fillId="0" borderId="0" xfId="0" applyFill="1" applyBorder="1" applyAlignment="1">
      <alignment horizontal="center" vertical="center" wrapText="1"/>
    </xf>
    <xf numFmtId="0" fontId="24" fillId="0" borderId="0" xfId="0" applyFont="1" applyFill="1" applyBorder="1"/>
    <xf numFmtId="9" fontId="0" fillId="0" borderId="0" xfId="0" applyNumberFormat="1" applyFill="1" applyBorder="1" applyAlignment="1">
      <alignment horizontal="center"/>
    </xf>
    <xf numFmtId="169" fontId="21" fillId="0" borderId="0" xfId="1" applyNumberFormat="1" applyFont="1" applyFill="1" applyBorder="1" applyAlignment="1">
      <alignment horizontal="center" vertical="center" wrapText="1"/>
    </xf>
    <xf numFmtId="169" fontId="14" fillId="0" borderId="0" xfId="1" applyNumberFormat="1" applyFont="1" applyFill="1" applyBorder="1"/>
    <xf numFmtId="169" fontId="14" fillId="0" borderId="0" xfId="0" applyNumberFormat="1" applyFont="1" applyFill="1" applyBorder="1"/>
    <xf numFmtId="0" fontId="0" fillId="0" borderId="16" xfId="0" applyBorder="1"/>
    <xf numFmtId="0" fontId="0" fillId="0" borderId="11" xfId="0" applyBorder="1"/>
    <xf numFmtId="17" fontId="0" fillId="0" borderId="0" xfId="0" applyNumberFormat="1"/>
    <xf numFmtId="17" fontId="0" fillId="7" borderId="16" xfId="0" applyNumberFormat="1" applyFill="1" applyBorder="1" applyAlignment="1">
      <alignment horizontal="center"/>
    </xf>
    <xf numFmtId="17" fontId="0" fillId="7" borderId="14" xfId="0" applyNumberFormat="1" applyFill="1" applyBorder="1" applyAlignment="1">
      <alignment horizontal="center"/>
    </xf>
    <xf numFmtId="17" fontId="0" fillId="7" borderId="11" xfId="0" applyNumberFormat="1" applyFill="1" applyBorder="1" applyAlignment="1">
      <alignment horizontal="center"/>
    </xf>
    <xf numFmtId="169" fontId="37" fillId="7" borderId="16" xfId="1" applyNumberFormat="1" applyFont="1" applyFill="1" applyBorder="1"/>
    <xf numFmtId="169" fontId="37" fillId="7" borderId="14" xfId="1" applyNumberFormat="1" applyFont="1" applyFill="1" applyBorder="1"/>
    <xf numFmtId="169" fontId="37" fillId="7" borderId="11" xfId="1" applyNumberFormat="1" applyFont="1" applyFill="1" applyBorder="1"/>
    <xf numFmtId="17" fontId="42" fillId="0" borderId="0" xfId="0" applyNumberFormat="1" applyFont="1" applyAlignment="1">
      <alignment horizontal="center"/>
    </xf>
    <xf numFmtId="0" fontId="24" fillId="0" borderId="4" xfId="0" applyFont="1" applyBorder="1" applyAlignment="1">
      <alignment horizontal="center"/>
    </xf>
    <xf numFmtId="0" fontId="43" fillId="0" borderId="0" xfId="0" applyFont="1"/>
    <xf numFmtId="17" fontId="44" fillId="0" borderId="5" xfId="0" applyNumberFormat="1" applyFont="1" applyBorder="1" applyAlignment="1" applyProtection="1">
      <alignment horizontal="center" wrapText="1"/>
    </xf>
    <xf numFmtId="3" fontId="45" fillId="0" borderId="0" xfId="0" applyNumberFormat="1" applyFont="1" applyFill="1" applyBorder="1" applyAlignment="1">
      <alignment vertical="center" wrapText="1"/>
    </xf>
    <xf numFmtId="164" fontId="45" fillId="0" borderId="5" xfId="0" applyNumberFormat="1" applyFont="1" applyFill="1" applyBorder="1" applyAlignment="1" applyProtection="1">
      <alignment vertical="center" wrapText="1"/>
      <protection locked="0"/>
    </xf>
    <xf numFmtId="164" fontId="45" fillId="5" borderId="5" xfId="0" applyNumberFormat="1" applyFont="1" applyFill="1" applyBorder="1" applyAlignment="1">
      <alignment vertical="center" wrapText="1"/>
    </xf>
    <xf numFmtId="164" fontId="45" fillId="0" borderId="0" xfId="0" applyNumberFormat="1" applyFont="1" applyBorder="1" applyAlignment="1">
      <alignment vertical="center" wrapText="1"/>
    </xf>
    <xf numFmtId="164" fontId="44" fillId="5" borderId="5" xfId="0" applyNumberFormat="1" applyFont="1" applyFill="1" applyBorder="1" applyAlignment="1">
      <alignment vertical="center" wrapText="1"/>
    </xf>
    <xf numFmtId="164" fontId="44" fillId="0" borderId="0" xfId="0" applyNumberFormat="1" applyFont="1" applyBorder="1" applyAlignment="1">
      <alignment vertical="center" wrapText="1"/>
    </xf>
    <xf numFmtId="3" fontId="46" fillId="0" borderId="0" xfId="0" applyNumberFormat="1" applyFont="1" applyAlignment="1">
      <alignment wrapText="1"/>
    </xf>
    <xf numFmtId="3" fontId="43" fillId="0" borderId="0" xfId="0" applyNumberFormat="1" applyFont="1" applyAlignment="1"/>
    <xf numFmtId="17" fontId="19" fillId="0" borderId="0" xfId="0" applyNumberFormat="1" applyFont="1" applyBorder="1" applyAlignment="1" applyProtection="1">
      <alignment horizontal="center" wrapText="1"/>
    </xf>
    <xf numFmtId="0" fontId="41" fillId="0" borderId="0" xfId="0" applyFont="1" applyFill="1" applyBorder="1" applyAlignment="1">
      <alignment horizontal="left"/>
    </xf>
    <xf numFmtId="164" fontId="21" fillId="8" borderId="5" xfId="0" applyNumberFormat="1" applyFont="1" applyFill="1" applyBorder="1" applyAlignment="1" applyProtection="1">
      <alignment vertical="center" wrapText="1"/>
      <protection locked="0"/>
    </xf>
    <xf numFmtId="165" fontId="47" fillId="0" borderId="0" xfId="0" applyNumberFormat="1" applyFont="1" applyFill="1" applyBorder="1" applyAlignment="1" applyProtection="1">
      <alignment horizontal="center"/>
      <protection locked="0"/>
    </xf>
    <xf numFmtId="0" fontId="48" fillId="0" borderId="0" xfId="0" applyFont="1"/>
    <xf numFmtId="0" fontId="48" fillId="0" borderId="18" xfId="0" applyFont="1" applyBorder="1" applyAlignment="1">
      <alignment horizontal="center"/>
    </xf>
    <xf numFmtId="0" fontId="49" fillId="0" borderId="33" xfId="0" applyFont="1" applyBorder="1" applyAlignment="1"/>
    <xf numFmtId="0" fontId="48" fillId="6" borderId="33" xfId="0" applyFont="1" applyFill="1" applyBorder="1" applyAlignment="1">
      <alignment horizontal="center"/>
    </xf>
    <xf numFmtId="17" fontId="48" fillId="0" borderId="33" xfId="0" applyNumberFormat="1" applyFont="1" applyFill="1" applyBorder="1" applyAlignment="1" applyProtection="1">
      <alignment horizontal="center"/>
      <protection locked="0"/>
    </xf>
    <xf numFmtId="0" fontId="50" fillId="0" borderId="0" xfId="0" applyFont="1"/>
    <xf numFmtId="0" fontId="19" fillId="5" borderId="5" xfId="0" applyFont="1" applyFill="1" applyBorder="1" applyAlignment="1" applyProtection="1">
      <alignment vertical="center" wrapText="1"/>
      <protection locked="0"/>
    </xf>
    <xf numFmtId="0" fontId="19" fillId="0" borderId="0" xfId="0" applyFont="1" applyBorder="1" applyAlignment="1" applyProtection="1">
      <alignment vertical="center"/>
      <protection locked="0"/>
    </xf>
    <xf numFmtId="0" fontId="21" fillId="0" borderId="5" xfId="0" applyFont="1" applyBorder="1" applyAlignment="1" applyProtection="1">
      <alignment horizontal="left" vertical="center" wrapText="1"/>
      <protection locked="0"/>
    </xf>
    <xf numFmtId="0" fontId="28" fillId="9" borderId="7" xfId="0" applyFont="1" applyFill="1" applyBorder="1" applyAlignment="1">
      <alignment horizontal="left" vertical="center"/>
    </xf>
    <xf numFmtId="0" fontId="19" fillId="9" borderId="5" xfId="0" applyFont="1" applyFill="1" applyBorder="1" applyAlignment="1">
      <alignment vertical="center" wrapText="1"/>
    </xf>
    <xf numFmtId="0" fontId="21" fillId="0" borderId="5" xfId="0" applyFont="1" applyBorder="1" applyAlignment="1" applyProtection="1">
      <alignment vertical="center" wrapText="1"/>
      <protection locked="0"/>
    </xf>
    <xf numFmtId="0" fontId="25" fillId="0" borderId="0" xfId="0" applyFont="1" applyProtection="1">
      <protection locked="0"/>
    </xf>
    <xf numFmtId="0" fontId="17" fillId="4" borderId="0" xfId="0" applyFont="1" applyFill="1" applyAlignment="1">
      <alignment horizontal="center"/>
    </xf>
    <xf numFmtId="0" fontId="19" fillId="0" borderId="0" xfId="0" applyFont="1" applyBorder="1" applyAlignment="1" applyProtection="1">
      <alignment vertical="center" wrapText="1"/>
      <protection locked="0"/>
    </xf>
    <xf numFmtId="0" fontId="19" fillId="0" borderId="8" xfId="0" applyFont="1" applyBorder="1" applyAlignment="1" applyProtection="1">
      <alignment vertical="center" wrapText="1"/>
      <protection locked="0"/>
    </xf>
    <xf numFmtId="0" fontId="22" fillId="5" borderId="19" xfId="0" applyFont="1" applyFill="1" applyBorder="1" applyProtection="1">
      <protection locked="0"/>
    </xf>
    <xf numFmtId="0" fontId="22" fillId="5" borderId="20" xfId="0" applyFont="1" applyFill="1" applyBorder="1" applyProtection="1">
      <protection locked="0"/>
    </xf>
    <xf numFmtId="0" fontId="32" fillId="0" borderId="0" xfId="0" applyFont="1" applyBorder="1" applyAlignment="1" applyProtection="1">
      <alignment vertical="center"/>
      <protection locked="0"/>
    </xf>
    <xf numFmtId="9" fontId="21" fillId="0" borderId="5" xfId="9" applyFont="1" applyFill="1" applyBorder="1" applyAlignment="1" applyProtection="1">
      <alignment horizontal="center" vertical="center" wrapText="1"/>
      <protection locked="0"/>
    </xf>
    <xf numFmtId="164" fontId="0" fillId="0" borderId="0" xfId="0" applyNumberFormat="1"/>
    <xf numFmtId="164" fontId="19" fillId="0" borderId="5" xfId="0" applyNumberFormat="1" applyFont="1" applyFill="1" applyBorder="1" applyAlignment="1" applyProtection="1">
      <alignment vertical="center" wrapText="1"/>
      <protection locked="0"/>
    </xf>
    <xf numFmtId="3" fontId="51" fillId="0" borderId="0" xfId="0" applyNumberFormat="1" applyFont="1" applyAlignment="1">
      <alignment vertical="top"/>
    </xf>
    <xf numFmtId="0" fontId="47" fillId="10" borderId="0" xfId="0" applyFont="1" applyFill="1"/>
    <xf numFmtId="164" fontId="21" fillId="11" borderId="5" xfId="0" applyNumberFormat="1" applyFont="1" applyFill="1" applyBorder="1" applyAlignment="1" applyProtection="1">
      <alignment vertical="center" wrapText="1"/>
      <protection locked="0"/>
    </xf>
    <xf numFmtId="9" fontId="0" fillId="0" borderId="0" xfId="9" applyFont="1" applyAlignment="1">
      <alignment horizontal="center"/>
    </xf>
    <xf numFmtId="3" fontId="20" fillId="0" borderId="16" xfId="0" applyNumberFormat="1" applyFont="1" applyBorder="1" applyAlignment="1" applyProtection="1">
      <alignment wrapText="1"/>
      <protection locked="0"/>
    </xf>
    <xf numFmtId="3" fontId="20" fillId="0" borderId="14" xfId="0" applyNumberFormat="1" applyFont="1" applyBorder="1" applyAlignment="1" applyProtection="1">
      <alignment wrapText="1"/>
      <protection locked="0"/>
    </xf>
    <xf numFmtId="3" fontId="20" fillId="0" borderId="11" xfId="0" applyNumberFormat="1" applyFont="1" applyBorder="1" applyAlignment="1" applyProtection="1">
      <alignment wrapText="1"/>
      <protection locked="0"/>
    </xf>
    <xf numFmtId="164" fontId="21" fillId="0" borderId="21" xfId="0" applyNumberFormat="1" applyFont="1" applyFill="1" applyBorder="1" applyAlignment="1" applyProtection="1">
      <alignment vertical="center" wrapText="1"/>
      <protection locked="0"/>
    </xf>
    <xf numFmtId="164" fontId="21" fillId="0" borderId="22" xfId="0" applyNumberFormat="1" applyFont="1" applyFill="1" applyBorder="1" applyAlignment="1" applyProtection="1">
      <alignment vertical="center" wrapText="1"/>
      <protection locked="0"/>
    </xf>
    <xf numFmtId="164" fontId="21" fillId="0" borderId="23" xfId="0" applyNumberFormat="1" applyFont="1" applyFill="1" applyBorder="1" applyAlignment="1" applyProtection="1">
      <alignment vertical="center" wrapText="1"/>
      <protection locked="0"/>
    </xf>
    <xf numFmtId="164" fontId="21" fillId="0" borderId="10" xfId="0" applyNumberFormat="1" applyFont="1" applyFill="1" applyBorder="1" applyAlignment="1" applyProtection="1">
      <alignment vertical="center" wrapText="1"/>
      <protection locked="0"/>
    </xf>
    <xf numFmtId="9" fontId="24" fillId="7" borderId="15" xfId="9" applyFont="1" applyFill="1" applyBorder="1" applyAlignment="1" applyProtection="1">
      <alignment horizontal="center"/>
      <protection locked="0"/>
    </xf>
    <xf numFmtId="9" fontId="24" fillId="7" borderId="12" xfId="9" applyFont="1" applyFill="1" applyBorder="1" applyAlignment="1" applyProtection="1">
      <alignment horizontal="center"/>
      <protection locked="0"/>
    </xf>
    <xf numFmtId="9" fontId="24" fillId="7" borderId="13" xfId="9" applyFont="1" applyFill="1" applyBorder="1" applyAlignment="1" applyProtection="1">
      <alignment horizontal="center"/>
      <protection locked="0"/>
    </xf>
    <xf numFmtId="3" fontId="51" fillId="0" borderId="0" xfId="0" applyNumberFormat="1" applyFont="1" applyAlignment="1"/>
    <xf numFmtId="0" fontId="52" fillId="0" borderId="0" xfId="0" applyFont="1"/>
    <xf numFmtId="0" fontId="24" fillId="0" borderId="0" xfId="0" applyFont="1" applyBorder="1"/>
    <xf numFmtId="0" fontId="52" fillId="0" borderId="0" xfId="0" applyFont="1" applyBorder="1"/>
    <xf numFmtId="0" fontId="27" fillId="0" borderId="0" xfId="0" applyFont="1" applyBorder="1" applyAlignment="1">
      <alignment horizontal="center" textRotation="60" wrapText="1"/>
    </xf>
    <xf numFmtId="0" fontId="0" fillId="0" borderId="12" xfId="0" applyBorder="1" applyProtection="1">
      <protection locked="0"/>
    </xf>
    <xf numFmtId="0" fontId="24" fillId="0" borderId="12" xfId="0" applyFont="1" applyBorder="1" applyProtection="1"/>
    <xf numFmtId="0" fontId="24" fillId="0" borderId="12" xfId="0" applyFont="1" applyBorder="1" applyProtection="1">
      <protection locked="0"/>
    </xf>
    <xf numFmtId="9" fontId="0" fillId="0" borderId="0" xfId="9" applyFont="1" applyBorder="1"/>
    <xf numFmtId="0" fontId="24" fillId="0" borderId="14" xfId="0" applyFont="1" applyBorder="1"/>
    <xf numFmtId="9" fontId="24" fillId="10" borderId="0" xfId="9" applyFont="1" applyFill="1" applyBorder="1" applyAlignment="1" applyProtection="1">
      <alignment horizontal="center"/>
    </xf>
    <xf numFmtId="3" fontId="20" fillId="0" borderId="0" xfId="0" applyNumberFormat="1" applyFont="1" applyBorder="1" applyAlignment="1" applyProtection="1">
      <alignment wrapText="1"/>
    </xf>
    <xf numFmtId="3" fontId="51" fillId="0" borderId="0" xfId="0" applyNumberFormat="1" applyFont="1" applyBorder="1" applyAlignment="1">
      <alignment vertical="top"/>
    </xf>
    <xf numFmtId="0" fontId="19" fillId="0" borderId="5" xfId="0" applyFont="1" applyBorder="1" applyAlignment="1">
      <alignment vertical="center"/>
    </xf>
    <xf numFmtId="9" fontId="20" fillId="0" borderId="0" xfId="9" applyFont="1" applyBorder="1" applyAlignment="1">
      <alignment wrapText="1"/>
    </xf>
    <xf numFmtId="0" fontId="14" fillId="0" borderId="0" xfId="0" applyFont="1" applyAlignment="1">
      <alignment horizontal="left" vertical="top"/>
    </xf>
    <xf numFmtId="164" fontId="14" fillId="0" borderId="4" xfId="0" applyNumberFormat="1" applyFont="1" applyBorder="1" applyAlignment="1">
      <alignment horizontal="center" vertical="top" wrapText="1"/>
    </xf>
    <xf numFmtId="0" fontId="18" fillId="0" borderId="0" xfId="0" applyFont="1" applyFill="1" applyBorder="1"/>
    <xf numFmtId="164" fontId="0" fillId="0" borderId="4" xfId="0" applyNumberFormat="1" applyBorder="1"/>
    <xf numFmtId="169" fontId="38" fillId="7" borderId="4" xfId="1" applyNumberFormat="1" applyFont="1" applyFill="1" applyBorder="1"/>
    <xf numFmtId="0" fontId="52" fillId="0" borderId="0" xfId="0" applyFont="1" applyAlignment="1">
      <alignment horizontal="left" vertical="top"/>
    </xf>
    <xf numFmtId="0" fontId="24" fillId="0" borderId="17" xfId="0" applyFont="1" applyBorder="1" applyAlignment="1">
      <alignment horizontal="left"/>
    </xf>
    <xf numFmtId="0" fontId="14" fillId="0" borderId="0" xfId="0" applyFont="1" applyAlignment="1">
      <alignment horizontal="left" vertical="top" wrapText="1"/>
    </xf>
    <xf numFmtId="0" fontId="18" fillId="0" borderId="4" xfId="0" applyFont="1" applyFill="1" applyBorder="1"/>
    <xf numFmtId="0" fontId="52" fillId="0" borderId="24" xfId="0" applyFont="1" applyFill="1" applyBorder="1"/>
    <xf numFmtId="0" fontId="53" fillId="0" borderId="24" xfId="0" applyFont="1" applyFill="1" applyBorder="1" applyAlignment="1">
      <alignment horizontal="center"/>
    </xf>
    <xf numFmtId="164" fontId="44" fillId="5" borderId="0" xfId="0" applyNumberFormat="1" applyFont="1" applyFill="1" applyBorder="1" applyAlignment="1">
      <alignment vertical="center" wrapText="1"/>
    </xf>
    <xf numFmtId="0" fontId="39" fillId="0" borderId="0" xfId="0" applyFont="1" applyFill="1" applyBorder="1" applyAlignment="1" applyProtection="1">
      <alignment vertical="center" wrapText="1"/>
      <protection locked="0"/>
    </xf>
    <xf numFmtId="0" fontId="39" fillId="0" borderId="0" xfId="0" applyFont="1" applyFill="1" applyBorder="1" applyAlignment="1">
      <alignment vertical="center" wrapText="1"/>
    </xf>
    <xf numFmtId="9" fontId="39" fillId="0" borderId="0" xfId="9" applyFont="1" applyFill="1" applyBorder="1" applyAlignment="1">
      <alignment vertical="center" wrapText="1"/>
    </xf>
    <xf numFmtId="9" fontId="0" fillId="0" borderId="0" xfId="9" applyFont="1"/>
    <xf numFmtId="164" fontId="0" fillId="0" borderId="0" xfId="0" applyNumberFormat="1" applyBorder="1"/>
    <xf numFmtId="165" fontId="0" fillId="0" borderId="0" xfId="0" applyNumberFormat="1" applyBorder="1"/>
    <xf numFmtId="0" fontId="47" fillId="0" borderId="0" xfId="0" applyFont="1" applyFill="1" applyBorder="1" applyAlignment="1">
      <alignment horizontal="center" wrapText="1"/>
    </xf>
    <xf numFmtId="9" fontId="0" fillId="0" borderId="0" xfId="0" applyNumberFormat="1" applyBorder="1"/>
    <xf numFmtId="165" fontId="21" fillId="11" borderId="5" xfId="0" applyNumberFormat="1" applyFont="1" applyFill="1" applyBorder="1" applyAlignment="1" applyProtection="1">
      <alignment vertical="center" wrapText="1"/>
      <protection locked="0"/>
    </xf>
    <xf numFmtId="164" fontId="21" fillId="11" borderId="25" xfId="0" applyNumberFormat="1" applyFont="1" applyFill="1" applyBorder="1" applyAlignment="1" applyProtection="1">
      <alignment vertical="center" wrapText="1"/>
      <protection locked="0"/>
    </xf>
    <xf numFmtId="0" fontId="19" fillId="0" borderId="26" xfId="0" applyFont="1" applyBorder="1"/>
    <xf numFmtId="0" fontId="21" fillId="0" borderId="27" xfId="0" applyFont="1" applyBorder="1"/>
    <xf numFmtId="164" fontId="21" fillId="0" borderId="28" xfId="0" applyNumberFormat="1" applyFont="1" applyBorder="1"/>
    <xf numFmtId="0" fontId="21" fillId="0" borderId="29" xfId="0" applyFont="1" applyBorder="1"/>
    <xf numFmtId="0" fontId="21" fillId="0" borderId="0" xfId="0" applyFont="1" applyBorder="1"/>
    <xf numFmtId="164" fontId="21" fillId="0" borderId="30" xfId="0" applyNumberFormat="1" applyFont="1" applyBorder="1"/>
    <xf numFmtId="165" fontId="21" fillId="0" borderId="30" xfId="0" applyNumberFormat="1" applyFont="1" applyBorder="1"/>
    <xf numFmtId="0" fontId="40" fillId="0" borderId="31" xfId="0" applyFont="1" applyBorder="1"/>
    <xf numFmtId="0" fontId="23" fillId="0" borderId="3" xfId="0" applyFont="1" applyBorder="1"/>
    <xf numFmtId="0" fontId="23" fillId="0" borderId="32" xfId="0" applyFont="1" applyBorder="1"/>
    <xf numFmtId="0" fontId="21" fillId="0" borderId="0" xfId="0" applyFont="1"/>
    <xf numFmtId="164" fontId="21" fillId="0" borderId="0" xfId="0" applyNumberFormat="1" applyFont="1"/>
    <xf numFmtId="0" fontId="25" fillId="0" borderId="0" xfId="0" applyFont="1" applyProtection="1"/>
    <xf numFmtId="0" fontId="23" fillId="0" borderId="0" xfId="0" applyFont="1" applyProtection="1"/>
    <xf numFmtId="0" fontId="24" fillId="0" borderId="0" xfId="0" applyFont="1" applyProtection="1"/>
    <xf numFmtId="0" fontId="22" fillId="0" borderId="0" xfId="0" applyFont="1" applyProtection="1"/>
    <xf numFmtId="0" fontId="26" fillId="0" borderId="0" xfId="0" applyFont="1" applyFill="1" applyBorder="1" applyAlignment="1" applyProtection="1">
      <alignment horizontal="center" wrapText="1"/>
    </xf>
    <xf numFmtId="0" fontId="27" fillId="0" borderId="0" xfId="0" applyFont="1" applyAlignment="1" applyProtection="1">
      <alignment horizontal="center" textRotation="60" wrapText="1"/>
    </xf>
    <xf numFmtId="0" fontId="19" fillId="0" borderId="0" xfId="0" applyFont="1" applyBorder="1" applyAlignment="1" applyProtection="1">
      <alignment vertical="center"/>
    </xf>
    <xf numFmtId="3" fontId="21" fillId="0" borderId="0" xfId="0" applyNumberFormat="1" applyFont="1" applyFill="1" applyBorder="1" applyAlignment="1" applyProtection="1">
      <alignment vertical="center" wrapText="1"/>
    </xf>
    <xf numFmtId="3" fontId="20" fillId="0" borderId="0" xfId="0" applyNumberFormat="1" applyFont="1" applyAlignment="1" applyProtection="1">
      <alignment wrapText="1"/>
    </xf>
    <xf numFmtId="0" fontId="21" fillId="0" borderId="5" xfId="0" applyFont="1" applyBorder="1" applyAlignment="1" applyProtection="1">
      <alignment vertical="center" wrapText="1"/>
    </xf>
    <xf numFmtId="164" fontId="21" fillId="0" borderId="5" xfId="0" applyNumberFormat="1" applyFont="1" applyFill="1" applyBorder="1" applyAlignment="1" applyProtection="1">
      <alignment vertical="center" wrapText="1"/>
    </xf>
    <xf numFmtId="3" fontId="20" fillId="0" borderId="0" xfId="0" applyNumberFormat="1" applyFont="1" applyAlignment="1" applyProtection="1"/>
    <xf numFmtId="0" fontId="19" fillId="0" borderId="5" xfId="0" applyFont="1" applyBorder="1" applyAlignment="1" applyProtection="1">
      <alignment vertical="center" wrapText="1"/>
    </xf>
    <xf numFmtId="0" fontId="21" fillId="0" borderId="0" xfId="0" applyFont="1" applyBorder="1" applyAlignment="1" applyProtection="1">
      <alignment vertical="center" wrapText="1"/>
    </xf>
    <xf numFmtId="164" fontId="21" fillId="0" borderId="0" xfId="0" applyNumberFormat="1" applyFont="1" applyBorder="1" applyAlignment="1" applyProtection="1">
      <alignment vertical="center" wrapText="1"/>
    </xf>
    <xf numFmtId="0" fontId="21" fillId="0" borderId="5" xfId="0" applyFont="1" applyBorder="1" applyAlignment="1" applyProtection="1">
      <alignment horizontal="left" vertical="center" wrapText="1"/>
    </xf>
    <xf numFmtId="164" fontId="21" fillId="0" borderId="6" xfId="0" applyNumberFormat="1" applyFont="1" applyFill="1" applyBorder="1" applyAlignment="1" applyProtection="1">
      <alignment vertical="center" wrapText="1"/>
    </xf>
    <xf numFmtId="164" fontId="21" fillId="5" borderId="6" xfId="0" applyNumberFormat="1" applyFont="1" applyFill="1" applyBorder="1" applyAlignment="1" applyProtection="1">
      <alignment vertical="center" wrapText="1"/>
    </xf>
    <xf numFmtId="0" fontId="21" fillId="0" borderId="7" xfId="0" applyFont="1" applyBorder="1" applyAlignment="1" applyProtection="1">
      <alignment horizontal="left" vertical="center" wrapText="1"/>
    </xf>
    <xf numFmtId="0" fontId="28" fillId="0" borderId="7" xfId="0" applyFont="1" applyBorder="1" applyAlignment="1" applyProtection="1">
      <alignment horizontal="left" vertical="center"/>
    </xf>
    <xf numFmtId="0" fontId="29"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24" fillId="0" borderId="0" xfId="0" applyFont="1" applyFill="1" applyBorder="1" applyAlignment="1" applyProtection="1"/>
    <xf numFmtId="3" fontId="24" fillId="0" borderId="0" xfId="0" applyNumberFormat="1" applyFont="1" applyAlignment="1" applyProtection="1"/>
    <xf numFmtId="0" fontId="24" fillId="0" borderId="0" xfId="0" applyFont="1" applyAlignment="1" applyProtection="1"/>
    <xf numFmtId="3" fontId="24" fillId="0" borderId="0" xfId="0" applyNumberFormat="1" applyFont="1" applyBorder="1" applyAlignment="1" applyProtection="1"/>
    <xf numFmtId="164" fontId="19" fillId="5" borderId="5" xfId="0" applyNumberFormat="1" applyFont="1" applyFill="1" applyBorder="1" applyAlignment="1" applyProtection="1">
      <alignment vertical="center" wrapText="1"/>
    </xf>
    <xf numFmtId="14" fontId="24" fillId="7" borderId="4" xfId="0" applyNumberFormat="1" applyFont="1" applyFill="1" applyBorder="1" applyAlignment="1">
      <alignment horizontal="center"/>
    </xf>
    <xf numFmtId="0" fontId="5" fillId="0" borderId="0" xfId="0" applyFont="1"/>
  </cellXfs>
  <cellStyles count="39">
    <cellStyle name="Comma" xfId="1"/>
    <cellStyle name="Comma 2" xfId="20"/>
    <cellStyle name="Comma 3" xfId="23"/>
    <cellStyle name="Comma 4" xfId="28"/>
    <cellStyle name="Comma 5" xfId="32"/>
    <cellStyle name="Comma 6" xfId="36"/>
    <cellStyle name="Currency" xfId="26"/>
    <cellStyle name="Currency 2" xfId="24"/>
    <cellStyle name="Currency 3" xfId="29"/>
    <cellStyle name="Currency 4" xfId="33"/>
    <cellStyle name="Currency 5" xfId="37"/>
    <cellStyle name="Euro" xfId="2"/>
    <cellStyle name="Header1" xfId="3"/>
    <cellStyle name="Header2" xfId="4"/>
    <cellStyle name="İzlenen Köprü" xfId="5"/>
    <cellStyle name="Köprü" xfId="6"/>
    <cellStyle name="Normal" xfId="0" builtinId="0"/>
    <cellStyle name="Normal 2" xfId="19"/>
    <cellStyle name="Normal 3" xfId="22"/>
    <cellStyle name="Normal 4" xfId="27"/>
    <cellStyle name="Normal 5" xfId="31"/>
    <cellStyle name="Normal 6" xfId="35"/>
    <cellStyle name="ParaBirimi [0]_PERSONAL" xfId="7"/>
    <cellStyle name="ParaBirimi_PERSONAL" xfId="8"/>
    <cellStyle name="Percent" xfId="9"/>
    <cellStyle name="Percent 2" xfId="21"/>
    <cellStyle name="Percent 3" xfId="25"/>
    <cellStyle name="Percent 4" xfId="30"/>
    <cellStyle name="Percent 5" xfId="34"/>
    <cellStyle name="Percent 6" xfId="38"/>
    <cellStyle name="PSChar" xfId="10"/>
    <cellStyle name="PSDate" xfId="11"/>
    <cellStyle name="PSDec" xfId="12"/>
    <cellStyle name="PSHeading" xfId="13"/>
    <cellStyle name="PSInt" xfId="14"/>
    <cellStyle name="PSSpacer" xfId="15"/>
    <cellStyle name="RightAlign" xfId="16"/>
    <cellStyle name="Virgül [0]_PERSONAL" xfId="17"/>
    <cellStyle name="Virgül_PERSONAL" xfId="18"/>
  </cellStyles>
  <dxfs count="6">
    <dxf>
      <font>
        <color theme="1"/>
      </font>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border>
        <left style="thin">
          <color indexed="64"/>
        </left>
        <right style="thin">
          <color indexed="64"/>
        </right>
        <top style="thin">
          <color indexed="64"/>
        </top>
        <bottom style="thin">
          <color indexed="64"/>
        </bottom>
      </border>
    </dxf>
    <dxf>
      <font>
        <color theme="1"/>
      </font>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rgb="FFFFFF00"/>
      </font>
    </dxf>
  </dxfs>
  <tableStyles count="1" defaultTableStyle="TableStyleMedium9" defaultPivotStyle="PivotStyleLight16">
    <tableStyle name="Table Style 1" pivot="0" count="1">
      <tableStyleElement type="first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1</xdr:row>
      <xdr:rowOff>16235</xdr:rowOff>
    </xdr:from>
    <xdr:to>
      <xdr:col>14</xdr:col>
      <xdr:colOff>590550</xdr:colOff>
      <xdr:row>2</xdr:row>
      <xdr:rowOff>134875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68635"/>
          <a:ext cx="2390775" cy="280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857250</xdr:colOff>
      <xdr:row>0</xdr:row>
      <xdr:rowOff>47625</xdr:rowOff>
    </xdr:from>
    <xdr:to>
      <xdr:col>8</xdr:col>
      <xdr:colOff>638175</xdr:colOff>
      <xdr:row>1</xdr:row>
      <xdr:rowOff>128165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47625"/>
          <a:ext cx="2390775" cy="280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342900</xdr:colOff>
      <xdr:row>0</xdr:row>
      <xdr:rowOff>171450</xdr:rowOff>
    </xdr:from>
    <xdr:to>
      <xdr:col>13</xdr:col>
      <xdr:colOff>828675</xdr:colOff>
      <xdr:row>2</xdr:row>
      <xdr:rowOff>61490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7175" y="171450"/>
          <a:ext cx="2390775" cy="2805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723900</xdr:colOff>
      <xdr:row>0</xdr:row>
      <xdr:rowOff>200025</xdr:rowOff>
    </xdr:from>
    <xdr:to>
      <xdr:col>13</xdr:col>
      <xdr:colOff>714375</xdr:colOff>
      <xdr:row>2</xdr:row>
      <xdr:rowOff>90065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1700" y="200025"/>
          <a:ext cx="2390775" cy="2805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276225</xdr:colOff>
      <xdr:row>1</xdr:row>
      <xdr:rowOff>9525</xdr:rowOff>
    </xdr:from>
    <xdr:to>
      <xdr:col>14</xdr:col>
      <xdr:colOff>0</xdr:colOff>
      <xdr:row>2</xdr:row>
      <xdr:rowOff>128165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3400" y="238125"/>
          <a:ext cx="2390775" cy="280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7"/>
  <sheetViews>
    <sheetView workbookViewId="0">
      <selection activeCell="S11" sqref="S11"/>
    </sheetView>
  </sheetViews>
  <sheetFormatPr defaultRowHeight="12.75"/>
  <cols>
    <col min="1" max="1" width="18.28515625" bestFit="1" customWidth="1"/>
  </cols>
  <sheetData>
    <row r="1" spans="1:2" ht="12" customHeight="1">
      <c r="A1" s="1" t="s">
        <v>149</v>
      </c>
    </row>
    <row r="2" spans="1:2">
      <c r="A2" s="12"/>
    </row>
    <row r="3" spans="1:2">
      <c r="A3" s="12" t="s">
        <v>162</v>
      </c>
    </row>
    <row r="4" spans="1:2">
      <c r="A4" s="12" t="s">
        <v>216</v>
      </c>
    </row>
    <row r="5" spans="1:2">
      <c r="A5" s="12" t="s">
        <v>170</v>
      </c>
    </row>
    <row r="6" spans="1:2" ht="14.25" customHeight="1">
      <c r="A6" s="12" t="s">
        <v>199</v>
      </c>
    </row>
    <row r="7" spans="1:2" ht="14.25" customHeight="1">
      <c r="A7" s="12" t="s">
        <v>182</v>
      </c>
    </row>
    <row r="8" spans="1:2" ht="14.25" customHeight="1">
      <c r="A8" s="12"/>
    </row>
    <row r="9" spans="1:2" ht="14.25" customHeight="1">
      <c r="A9" s="12"/>
    </row>
    <row r="10" spans="1:2" ht="14.25" customHeight="1">
      <c r="A10" s="12"/>
    </row>
    <row r="12" spans="1:2">
      <c r="A12" s="1" t="s">
        <v>0</v>
      </c>
    </row>
    <row r="14" spans="1:2">
      <c r="A14" t="s">
        <v>1</v>
      </c>
      <c r="B14" t="s">
        <v>2</v>
      </c>
    </row>
    <row r="16" spans="1:2">
      <c r="A16" t="s">
        <v>105</v>
      </c>
      <c r="B16" s="12" t="s">
        <v>164</v>
      </c>
    </row>
    <row r="18" spans="1:2">
      <c r="A18" s="1" t="s">
        <v>30</v>
      </c>
    </row>
    <row r="20" spans="1:2">
      <c r="A20" t="s">
        <v>1</v>
      </c>
      <c r="B20" t="s">
        <v>58</v>
      </c>
    </row>
    <row r="21" spans="1:2">
      <c r="B21" t="s">
        <v>59</v>
      </c>
    </row>
    <row r="23" spans="1:2">
      <c r="A23" s="12" t="s">
        <v>166</v>
      </c>
      <c r="B23" s="12" t="s">
        <v>167</v>
      </c>
    </row>
    <row r="26" spans="1:2">
      <c r="A26" s="1" t="s">
        <v>85</v>
      </c>
    </row>
    <row r="27" spans="1:2">
      <c r="A27" t="s">
        <v>86</v>
      </c>
    </row>
    <row r="31" spans="1:2">
      <c r="A31" s="1" t="s">
        <v>87</v>
      </c>
    </row>
    <row r="32" spans="1:2">
      <c r="A32" s="217" t="s">
        <v>217</v>
      </c>
    </row>
    <row r="33" spans="1:1">
      <c r="A33" s="12" t="s">
        <v>147</v>
      </c>
    </row>
    <row r="36" spans="1:1">
      <c r="A36" s="12" t="s">
        <v>150</v>
      </c>
    </row>
    <row r="37" spans="1:1">
      <c r="A37" s="12" t="s">
        <v>165</v>
      </c>
    </row>
  </sheetData>
  <phoneticPr fontId="13"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9"/>
  <sheetViews>
    <sheetView tabSelected="1" workbookViewId="0">
      <selection activeCell="L16" sqref="L16"/>
    </sheetView>
  </sheetViews>
  <sheetFormatPr defaultRowHeight="12.75"/>
  <cols>
    <col min="1" max="1" width="29.28515625" bestFit="1" customWidth="1"/>
    <col min="2" max="2" width="13.28515625" customWidth="1"/>
    <col min="3" max="3" width="11.7109375" customWidth="1"/>
    <col min="4" max="4" width="23" customWidth="1"/>
    <col min="5" max="5" width="16.42578125" customWidth="1"/>
    <col min="6" max="6" width="13.7109375" customWidth="1"/>
    <col min="7" max="7" width="27.42578125" customWidth="1"/>
    <col min="8" max="13" width="11.7109375" customWidth="1"/>
    <col min="14" max="14" width="13.7109375" customWidth="1"/>
    <col min="15" max="15" width="16.140625" customWidth="1"/>
    <col min="16" max="16" width="13.140625" bestFit="1" customWidth="1"/>
  </cols>
  <sheetData>
    <row r="1" spans="1:15" ht="15.75">
      <c r="A1" s="2" t="s">
        <v>3</v>
      </c>
      <c r="B1" s="3" t="s">
        <v>219</v>
      </c>
      <c r="C1" s="4"/>
      <c r="E1" s="72"/>
      <c r="F1" s="72"/>
      <c r="G1" s="72"/>
      <c r="H1" s="72"/>
      <c r="I1" s="72"/>
      <c r="J1" s="72"/>
    </row>
    <row r="2" spans="1:15">
      <c r="E2" s="72"/>
      <c r="F2" s="73"/>
      <c r="G2" s="73"/>
      <c r="H2" s="73"/>
      <c r="I2" s="73"/>
      <c r="J2" s="73"/>
    </row>
    <row r="3" spans="1:15">
      <c r="A3" s="70" t="s">
        <v>126</v>
      </c>
      <c r="B3" s="216">
        <v>44012</v>
      </c>
      <c r="E3" s="74"/>
      <c r="F3" s="69"/>
      <c r="G3" s="69"/>
      <c r="H3" s="69"/>
      <c r="I3" s="69"/>
      <c r="J3" s="75"/>
    </row>
    <row r="4" spans="1:15">
      <c r="E4" s="74"/>
      <c r="F4" s="69"/>
      <c r="G4" s="69"/>
      <c r="H4" s="69"/>
      <c r="I4" s="69"/>
      <c r="J4" s="75"/>
    </row>
    <row r="5" spans="1:15">
      <c r="F5" s="12"/>
      <c r="J5" s="77"/>
      <c r="O5" s="9"/>
    </row>
    <row r="6" spans="1:15">
      <c r="A6" s="1" t="s">
        <v>80</v>
      </c>
      <c r="D6" s="1" t="s">
        <v>81</v>
      </c>
      <c r="G6" s="1" t="s">
        <v>218</v>
      </c>
      <c r="J6" s="77"/>
    </row>
    <row r="7" spans="1:15">
      <c r="A7" s="53" t="s">
        <v>63</v>
      </c>
      <c r="B7" s="54" t="s">
        <v>79</v>
      </c>
      <c r="D7" s="53" t="s">
        <v>83</v>
      </c>
      <c r="E7" s="54" t="s">
        <v>79</v>
      </c>
      <c r="G7" s="70" t="s">
        <v>97</v>
      </c>
      <c r="H7" s="89" t="s">
        <v>98</v>
      </c>
      <c r="I7" s="89" t="s">
        <v>99</v>
      </c>
      <c r="J7" s="77"/>
    </row>
    <row r="8" spans="1:15">
      <c r="A8" s="50" t="s">
        <v>64</v>
      </c>
      <c r="B8" s="52">
        <v>0.5</v>
      </c>
      <c r="D8" s="50" t="s">
        <v>82</v>
      </c>
      <c r="E8" s="52">
        <v>0.5</v>
      </c>
      <c r="G8" s="79" t="s">
        <v>53</v>
      </c>
      <c r="H8" s="85"/>
      <c r="I8" s="82">
        <v>40998</v>
      </c>
      <c r="J8" s="77"/>
    </row>
    <row r="9" spans="1:15">
      <c r="A9" s="50" t="s">
        <v>65</v>
      </c>
      <c r="B9" s="52">
        <v>0.2</v>
      </c>
      <c r="D9" s="50" t="s">
        <v>65</v>
      </c>
      <c r="E9" s="52">
        <v>0.3</v>
      </c>
      <c r="G9" s="67" t="s">
        <v>53</v>
      </c>
      <c r="H9" s="86"/>
      <c r="I9" s="83">
        <v>42429</v>
      </c>
      <c r="J9" s="77"/>
    </row>
    <row r="10" spans="1:15">
      <c r="A10" s="50" t="s">
        <v>66</v>
      </c>
      <c r="B10" s="52">
        <v>0.1</v>
      </c>
      <c r="D10" s="50" t="s">
        <v>66</v>
      </c>
      <c r="E10" s="52">
        <v>0.1</v>
      </c>
      <c r="G10" s="67" t="s">
        <v>53</v>
      </c>
      <c r="H10" s="86"/>
      <c r="I10" s="83">
        <v>39384</v>
      </c>
      <c r="J10" s="77"/>
    </row>
    <row r="11" spans="1:15">
      <c r="A11" s="51" t="s">
        <v>67</v>
      </c>
      <c r="B11" s="49">
        <f>1-SUM(B8:B10)</f>
        <v>0.20000000000000007</v>
      </c>
      <c r="D11" s="51" t="s">
        <v>67</v>
      </c>
      <c r="E11" s="49">
        <f>1-SUM(E8:E10)</f>
        <v>9.9999999999999978E-2</v>
      </c>
      <c r="G11" s="67" t="s">
        <v>94</v>
      </c>
      <c r="H11" s="86"/>
      <c r="I11" s="83">
        <v>39568</v>
      </c>
      <c r="J11" s="77"/>
    </row>
    <row r="12" spans="1:15">
      <c r="B12" s="49">
        <f>SUM(B8:B11)</f>
        <v>1</v>
      </c>
      <c r="E12" s="49">
        <f>SUM(E8:E11)</f>
        <v>1</v>
      </c>
      <c r="G12" s="149" t="s">
        <v>38</v>
      </c>
      <c r="H12" s="86">
        <v>0</v>
      </c>
      <c r="I12" s="83" t="s">
        <v>101</v>
      </c>
      <c r="J12" s="77"/>
    </row>
    <row r="13" spans="1:15">
      <c r="B13" s="148"/>
      <c r="E13" s="12"/>
      <c r="G13" s="67" t="s">
        <v>38</v>
      </c>
      <c r="H13" s="86"/>
      <c r="I13" s="83">
        <v>39415</v>
      </c>
      <c r="J13" s="77"/>
    </row>
    <row r="14" spans="1:15">
      <c r="G14" s="67" t="s">
        <v>39</v>
      </c>
      <c r="H14" s="86"/>
      <c r="I14" s="83">
        <v>39598</v>
      </c>
      <c r="J14" s="77"/>
    </row>
    <row r="15" spans="1:15">
      <c r="G15" s="67"/>
      <c r="H15" s="86"/>
      <c r="I15" s="83"/>
      <c r="J15" s="77"/>
    </row>
    <row r="16" spans="1:15">
      <c r="G16" s="67"/>
      <c r="H16" s="86"/>
      <c r="I16" s="83"/>
      <c r="J16" s="77"/>
    </row>
    <row r="17" spans="1:12">
      <c r="G17" s="67"/>
      <c r="H17" s="86"/>
      <c r="I17" s="83"/>
      <c r="J17" s="78"/>
    </row>
    <row r="18" spans="1:12">
      <c r="G18" s="80"/>
      <c r="H18" s="87"/>
      <c r="I18" s="84"/>
      <c r="J18" s="72"/>
      <c r="L18" s="81"/>
    </row>
    <row r="19" spans="1:12">
      <c r="J19" s="72"/>
    </row>
    <row r="20" spans="1:12">
      <c r="G20" s="70" t="s">
        <v>95</v>
      </c>
      <c r="H20" s="57">
        <v>0.2</v>
      </c>
    </row>
    <row r="21" spans="1:12">
      <c r="G21" s="76"/>
    </row>
    <row r="23" spans="1:12">
      <c r="A23" s="155" t="s">
        <v>96</v>
      </c>
      <c r="B23" s="71"/>
      <c r="C23" s="71"/>
      <c r="D23" s="162" t="str">
        <f>+'Balance Sheet'!A39</f>
        <v>GST Payable</v>
      </c>
      <c r="G23" s="155" t="s">
        <v>112</v>
      </c>
    </row>
    <row r="24" spans="1:12">
      <c r="A24" s="59" t="s">
        <v>88</v>
      </c>
      <c r="B24" s="57">
        <v>0.3</v>
      </c>
      <c r="C24" s="71"/>
      <c r="D24" s="5" t="s">
        <v>89</v>
      </c>
      <c r="E24" s="55" t="s">
        <v>101</v>
      </c>
      <c r="G24" s="161" t="s">
        <v>202</v>
      </c>
      <c r="H24" s="57">
        <v>0.2</v>
      </c>
    </row>
    <row r="25" spans="1:12">
      <c r="A25" s="59" t="s">
        <v>187</v>
      </c>
      <c r="B25" s="57">
        <v>0.06</v>
      </c>
      <c r="C25" s="71"/>
      <c r="D25" s="164"/>
      <c r="E25" s="165"/>
      <c r="G25" s="5" t="s">
        <v>89</v>
      </c>
      <c r="H25" s="55" t="s">
        <v>204</v>
      </c>
    </row>
    <row r="26" spans="1:12">
      <c r="A26" s="5" t="s">
        <v>89</v>
      </c>
      <c r="B26" s="55" t="s">
        <v>101</v>
      </c>
      <c r="C26" s="160"/>
      <c r="D26" s="9"/>
      <c r="E26" s="9"/>
    </row>
    <row r="27" spans="1:12">
      <c r="B27" s="71"/>
      <c r="C27" s="71"/>
    </row>
    <row r="28" spans="1:12">
      <c r="A28" s="68" t="s">
        <v>200</v>
      </c>
      <c r="B28" s="156">
        <f>-'Balance Sheet'!B38</f>
        <v>0</v>
      </c>
      <c r="C28" s="71"/>
      <c r="D28" s="68" t="s">
        <v>200</v>
      </c>
      <c r="E28" s="156">
        <f>-'Balance Sheet'!B39</f>
        <v>0</v>
      </c>
      <c r="G28" s="68" t="s">
        <v>200</v>
      </c>
      <c r="H28" s="156">
        <f>-'Balance Sheet'!B40</f>
        <v>0</v>
      </c>
    </row>
    <row r="29" spans="1:12">
      <c r="A29" s="157" t="s">
        <v>201</v>
      </c>
      <c r="D29" s="163" t="s">
        <v>201</v>
      </c>
      <c r="E29" s="56">
        <v>43706</v>
      </c>
      <c r="F29" s="12"/>
      <c r="G29" s="163" t="s">
        <v>201</v>
      </c>
      <c r="H29" s="56">
        <v>43706</v>
      </c>
    </row>
    <row r="30" spans="1:12">
      <c r="A30" s="56">
        <v>43828</v>
      </c>
      <c r="B30" s="159">
        <v>0</v>
      </c>
      <c r="G30" s="12"/>
    </row>
    <row r="31" spans="1:12">
      <c r="A31" s="56">
        <v>43798</v>
      </c>
      <c r="B31" s="158">
        <f>-B28-SUM(B30:B30)</f>
        <v>0</v>
      </c>
      <c r="G31" s="12"/>
    </row>
    <row r="32" spans="1:12">
      <c r="G32" s="12"/>
    </row>
    <row r="33" spans="1:3">
      <c r="A33" s="7" t="str">
        <f>+IF(OR(B26="Instalments",E24="Instalments",H25="Instalments"), "Enter instalment for each month:"," ")</f>
        <v xml:space="preserve"> </v>
      </c>
    </row>
    <row r="34" spans="1:3" ht="26.25" customHeight="1">
      <c r="A34" s="101" t="str">
        <f>+A52</f>
        <v>Month</v>
      </c>
      <c r="B34" s="173" t="s">
        <v>117</v>
      </c>
      <c r="C34" s="173" t="s">
        <v>118</v>
      </c>
    </row>
    <row r="35" spans="1:3">
      <c r="A35" s="66">
        <f>+B52</f>
        <v>43675</v>
      </c>
      <c r="B35" s="103"/>
      <c r="C35" s="103">
        <v>0</v>
      </c>
    </row>
    <row r="36" spans="1:3">
      <c r="A36" s="66">
        <f>+C52</f>
        <v>43706</v>
      </c>
      <c r="B36" s="103"/>
      <c r="C36" s="103">
        <v>0</v>
      </c>
    </row>
    <row r="37" spans="1:3">
      <c r="A37" s="66">
        <f>+D52</f>
        <v>43737</v>
      </c>
      <c r="B37" s="103"/>
      <c r="C37" s="103">
        <v>0</v>
      </c>
    </row>
    <row r="38" spans="1:3">
      <c r="A38" s="66">
        <f>+E52</f>
        <v>43767</v>
      </c>
      <c r="B38" s="103"/>
      <c r="C38" s="103">
        <v>0</v>
      </c>
    </row>
    <row r="39" spans="1:3">
      <c r="A39" s="66">
        <f>+F52</f>
        <v>43798</v>
      </c>
      <c r="B39" s="103"/>
      <c r="C39" s="103">
        <v>0</v>
      </c>
    </row>
    <row r="40" spans="1:3">
      <c r="A40" s="66">
        <f>+G52</f>
        <v>43828</v>
      </c>
      <c r="B40" s="103"/>
      <c r="C40" s="103">
        <v>0</v>
      </c>
    </row>
    <row r="41" spans="1:3">
      <c r="A41" s="66">
        <f>+H52</f>
        <v>43859</v>
      </c>
      <c r="B41" s="103"/>
      <c r="C41" s="103">
        <v>0</v>
      </c>
    </row>
    <row r="42" spans="1:3">
      <c r="A42" s="66">
        <f>+I52</f>
        <v>43890</v>
      </c>
      <c r="B42" s="103"/>
      <c r="C42" s="103">
        <v>0</v>
      </c>
    </row>
    <row r="43" spans="1:3">
      <c r="A43" s="66">
        <f>+J52</f>
        <v>43920</v>
      </c>
      <c r="B43" s="103"/>
      <c r="C43" s="103">
        <v>0</v>
      </c>
    </row>
    <row r="44" spans="1:3">
      <c r="A44" s="66">
        <f>+K52</f>
        <v>43951</v>
      </c>
      <c r="B44" s="103"/>
      <c r="C44" s="103">
        <v>0</v>
      </c>
    </row>
    <row r="45" spans="1:3">
      <c r="A45" s="66">
        <f>+L52</f>
        <v>43981</v>
      </c>
      <c r="B45" s="103"/>
      <c r="C45" s="103">
        <v>0</v>
      </c>
    </row>
    <row r="46" spans="1:3">
      <c r="A46" s="66">
        <f>+M52</f>
        <v>44012</v>
      </c>
      <c r="B46" s="103"/>
      <c r="C46" s="103">
        <v>0</v>
      </c>
    </row>
    <row r="51" spans="1:14">
      <c r="A51" s="106" t="s">
        <v>128</v>
      </c>
      <c r="B51" s="107" t="s">
        <v>4</v>
      </c>
      <c r="C51" s="107" t="s">
        <v>5</v>
      </c>
      <c r="D51" s="107" t="s">
        <v>6</v>
      </c>
      <c r="E51" s="107" t="s">
        <v>7</v>
      </c>
      <c r="F51" s="107" t="s">
        <v>8</v>
      </c>
      <c r="G51" s="107" t="s">
        <v>9</v>
      </c>
      <c r="H51" s="107" t="s">
        <v>10</v>
      </c>
      <c r="I51" s="107" t="s">
        <v>11</v>
      </c>
      <c r="J51" s="107" t="s">
        <v>12</v>
      </c>
      <c r="K51" s="107" t="s">
        <v>13</v>
      </c>
      <c r="L51" s="107" t="s">
        <v>14</v>
      </c>
      <c r="M51" s="107" t="s">
        <v>100</v>
      </c>
      <c r="N51" s="104"/>
    </row>
    <row r="52" spans="1:14">
      <c r="A52" s="106" t="s">
        <v>125</v>
      </c>
      <c r="B52" s="108">
        <f t="shared" ref="B52:L53" si="0">+EDATE(C52,-1)</f>
        <v>43675</v>
      </c>
      <c r="C52" s="108">
        <f t="shared" si="0"/>
        <v>43706</v>
      </c>
      <c r="D52" s="108">
        <f t="shared" si="0"/>
        <v>43737</v>
      </c>
      <c r="E52" s="108">
        <f t="shared" si="0"/>
        <v>43767</v>
      </c>
      <c r="F52" s="108">
        <f t="shared" si="0"/>
        <v>43798</v>
      </c>
      <c r="G52" s="108">
        <f t="shared" si="0"/>
        <v>43828</v>
      </c>
      <c r="H52" s="108">
        <f t="shared" si="0"/>
        <v>43859</v>
      </c>
      <c r="I52" s="108">
        <f t="shared" si="0"/>
        <v>43890</v>
      </c>
      <c r="J52" s="108">
        <f t="shared" si="0"/>
        <v>43920</v>
      </c>
      <c r="K52" s="108">
        <f t="shared" si="0"/>
        <v>43951</v>
      </c>
      <c r="L52" s="108">
        <f>+EDATE(M52,-1)</f>
        <v>43981</v>
      </c>
      <c r="M52" s="108">
        <f>+B3</f>
        <v>44012</v>
      </c>
      <c r="N52" s="105" t="s">
        <v>101</v>
      </c>
    </row>
    <row r="53" spans="1:14">
      <c r="A53" s="106" t="s">
        <v>93</v>
      </c>
      <c r="B53" s="108">
        <v>0</v>
      </c>
      <c r="C53" s="108">
        <f t="shared" si="0"/>
        <v>43340</v>
      </c>
      <c r="D53" s="108">
        <f t="shared" si="0"/>
        <v>43371</v>
      </c>
      <c r="E53" s="108">
        <f t="shared" si="0"/>
        <v>43401</v>
      </c>
      <c r="F53" s="108">
        <f t="shared" si="0"/>
        <v>43432</v>
      </c>
      <c r="G53" s="108">
        <f t="shared" si="0"/>
        <v>43462</v>
      </c>
      <c r="H53" s="108">
        <f t="shared" si="0"/>
        <v>43493</v>
      </c>
      <c r="I53" s="108">
        <f t="shared" si="0"/>
        <v>43524</v>
      </c>
      <c r="J53" s="108">
        <f t="shared" si="0"/>
        <v>43554</v>
      </c>
      <c r="K53" s="108">
        <f t="shared" si="0"/>
        <v>43585</v>
      </c>
      <c r="L53" s="108">
        <f t="shared" si="0"/>
        <v>43615</v>
      </c>
      <c r="M53" s="108">
        <f>+EDATE(M52,-12)</f>
        <v>43646</v>
      </c>
      <c r="N53" s="104"/>
    </row>
    <row r="54" spans="1:14">
      <c r="E54" s="88"/>
    </row>
    <row r="55" spans="1:14">
      <c r="E55" s="88"/>
    </row>
    <row r="56" spans="1:14">
      <c r="E56" s="88"/>
    </row>
    <row r="57" spans="1:14">
      <c r="E57" s="88"/>
    </row>
    <row r="58" spans="1:14">
      <c r="E58" s="88"/>
    </row>
    <row r="59" spans="1:14">
      <c r="E59" s="88"/>
    </row>
  </sheetData>
  <phoneticPr fontId="13" type="noConversion"/>
  <conditionalFormatting sqref="B35:B46">
    <cfRule type="expression" dxfId="4" priority="24" stopIfTrue="1">
      <formula>$B$26="Instalments"</formula>
    </cfRule>
  </conditionalFormatting>
  <conditionalFormatting sqref="B34">
    <cfRule type="expression" dxfId="3" priority="25" stopIfTrue="1">
      <formula>$B$26="Instalments"</formula>
    </cfRule>
  </conditionalFormatting>
  <conditionalFormatting sqref="C34">
    <cfRule type="expression" dxfId="2" priority="30" stopIfTrue="1">
      <formula>$E$24="Instalments"</formula>
    </cfRule>
  </conditionalFormatting>
  <conditionalFormatting sqref="C35:C46">
    <cfRule type="expression" dxfId="1" priority="31" stopIfTrue="1">
      <formula>$E$24="Instalments"</formula>
    </cfRule>
  </conditionalFormatting>
  <conditionalFormatting sqref="A34:A46">
    <cfRule type="expression" dxfId="0" priority="33" stopIfTrue="1">
      <formula>OR($B$26="Instalments",$E$24="instalments",$H$25="Instalments")</formula>
    </cfRule>
  </conditionalFormatting>
  <dataValidations disablePrompts="1" xWindow="540" yWindow="642" count="5">
    <dataValidation type="list" allowBlank="1" showInputMessage="1" showErrorMessage="1" sqref="H25">
      <formula1>"Monthly, Quarterly"</formula1>
    </dataValidation>
    <dataValidation type="list" allowBlank="1" showInputMessage="1" showErrorMessage="1" sqref="I8:I18">
      <formula1>$B$52:$N$52</formula1>
    </dataValidation>
    <dataValidation type="list" allowBlank="1" showInputMessage="1" showErrorMessage="1" sqref="B26 E24">
      <formula1>"Monthly, Quarterly, Instalments"</formula1>
    </dataValidation>
    <dataValidation type="list" allowBlank="1" showInputMessage="1" showErrorMessage="1" sqref="A30:A31 E29 H29">
      <formula1>$B$52:$M$52</formula1>
    </dataValidation>
    <dataValidation allowBlank="1" showInputMessage="1" showErrorMessage="1" promptTitle="Data entry" prompt="Enter payments as negative and refunds as positive" sqref="B35:C35 B36:B46 C36:C45 C46"/>
  </dataValidation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68"/>
  <sheetViews>
    <sheetView showGridLines="0" workbookViewId="0">
      <selection activeCell="V10" sqref="V10"/>
    </sheetView>
  </sheetViews>
  <sheetFormatPr defaultRowHeight="12.75"/>
  <cols>
    <col min="1" max="1" width="27.7109375" style="41" customWidth="1"/>
    <col min="2" max="8" width="9.5703125" style="39" customWidth="1"/>
    <col min="9" max="11" width="9.140625" style="39"/>
    <col min="12" max="13" width="9.7109375" style="39" bestFit="1" customWidth="1"/>
    <col min="14" max="14" width="12.5703125" style="39" customWidth="1"/>
    <col min="15" max="16384" width="9.140625" style="39"/>
  </cols>
  <sheetData>
    <row r="1" spans="1:18" s="12" customFormat="1" ht="18">
      <c r="A1" s="13" t="str">
        <f>+Inputs!$B1</f>
        <v>Enter name - input tab</v>
      </c>
      <c r="B1" s="11"/>
      <c r="C1" s="11"/>
      <c r="D1" s="11"/>
      <c r="E1" s="11"/>
      <c r="F1" s="11"/>
      <c r="G1" s="11"/>
      <c r="H1" s="11"/>
      <c r="P1" s="117" t="s">
        <v>107</v>
      </c>
      <c r="Q1" s="117" t="s">
        <v>105</v>
      </c>
      <c r="R1" s="127" t="s">
        <v>146</v>
      </c>
    </row>
    <row r="2" spans="1:18" s="12" customFormat="1">
      <c r="A2" s="10"/>
      <c r="B2" s="11"/>
      <c r="C2" s="11"/>
      <c r="D2" s="11"/>
      <c r="E2" s="11"/>
      <c r="F2" s="11"/>
      <c r="G2" s="11"/>
      <c r="H2" s="11"/>
      <c r="P2" s="117" t="s">
        <v>129</v>
      </c>
      <c r="Q2" s="117" t="s">
        <v>145</v>
      </c>
      <c r="R2" s="127"/>
    </row>
    <row r="3" spans="1:18" s="12" customFormat="1" ht="18">
      <c r="A3" s="116" t="s">
        <v>15</v>
      </c>
      <c r="B3" s="11"/>
      <c r="C3" s="11"/>
      <c r="D3" s="11"/>
      <c r="E3" s="11"/>
      <c r="F3" s="11"/>
      <c r="G3" s="11"/>
      <c r="H3" s="11"/>
      <c r="P3"/>
    </row>
    <row r="4" spans="1:18" s="12" customFormat="1">
      <c r="A4" s="11"/>
      <c r="B4" s="11"/>
      <c r="C4" s="11"/>
      <c r="D4" s="11"/>
      <c r="E4" s="11"/>
      <c r="F4" s="11"/>
      <c r="G4" s="11"/>
      <c r="H4" s="11"/>
      <c r="P4"/>
    </row>
    <row r="5" spans="1:18" s="17" customFormat="1">
      <c r="A5" s="14"/>
      <c r="B5" s="15">
        <f>+Inputs!$B$52</f>
        <v>43675</v>
      </c>
      <c r="C5" s="15">
        <f>+Inputs!$C$52</f>
        <v>43706</v>
      </c>
      <c r="D5" s="15">
        <f>+Inputs!$D$52</f>
        <v>43737</v>
      </c>
      <c r="E5" s="15">
        <f>+Inputs!$E$52</f>
        <v>43767</v>
      </c>
      <c r="F5" s="15">
        <f>+Inputs!$F$52</f>
        <v>43798</v>
      </c>
      <c r="G5" s="15">
        <f>+Inputs!$G$52</f>
        <v>43828</v>
      </c>
      <c r="H5" s="15">
        <f>+Inputs!$H$52</f>
        <v>43859</v>
      </c>
      <c r="I5" s="15">
        <f>+Inputs!$I$52</f>
        <v>43890</v>
      </c>
      <c r="J5" s="15">
        <f>+Inputs!$J$52</f>
        <v>43920</v>
      </c>
      <c r="K5" s="15">
        <f>+Inputs!$K$52</f>
        <v>43951</v>
      </c>
      <c r="L5" s="15">
        <f>+Inputs!$L$52</f>
        <v>43981</v>
      </c>
      <c r="M5" s="15">
        <f>+Inputs!$M$52</f>
        <v>44012</v>
      </c>
      <c r="N5" s="16" t="s">
        <v>29</v>
      </c>
      <c r="P5"/>
    </row>
    <row r="6" spans="1:18" s="20" customFormat="1">
      <c r="A6" s="111" t="s">
        <v>148</v>
      </c>
      <c r="B6" s="19"/>
      <c r="C6" s="19"/>
      <c r="D6" s="19"/>
      <c r="E6" s="19"/>
      <c r="F6" s="19"/>
      <c r="G6" s="19"/>
      <c r="H6" s="19"/>
      <c r="I6" s="19"/>
      <c r="J6" s="19"/>
      <c r="K6" s="19"/>
      <c r="L6" s="19"/>
      <c r="M6" s="19"/>
      <c r="N6" s="19"/>
      <c r="P6"/>
    </row>
    <row r="7" spans="1:18" s="20" customFormat="1">
      <c r="A7" s="115" t="s">
        <v>151</v>
      </c>
      <c r="B7" s="22"/>
      <c r="C7" s="22"/>
      <c r="D7" s="22"/>
      <c r="E7" s="22"/>
      <c r="F7" s="22"/>
      <c r="G7" s="22"/>
      <c r="H7" s="22"/>
      <c r="I7" s="22"/>
      <c r="J7" s="22"/>
      <c r="K7" s="22"/>
      <c r="L7" s="22"/>
      <c r="M7" s="22"/>
      <c r="N7" s="23">
        <f>SUM(B7:M7)</f>
        <v>0</v>
      </c>
      <c r="P7" s="62">
        <v>0.1</v>
      </c>
    </row>
    <row r="8" spans="1:18" s="20" customFormat="1">
      <c r="A8" s="115"/>
      <c r="B8" s="22"/>
      <c r="C8" s="22"/>
      <c r="D8" s="22"/>
      <c r="E8" s="22"/>
      <c r="F8" s="22"/>
      <c r="G8" s="22"/>
      <c r="H8" s="22"/>
      <c r="I8" s="22"/>
      <c r="J8" s="22"/>
      <c r="K8" s="22"/>
      <c r="L8" s="22"/>
      <c r="M8" s="22"/>
      <c r="N8" s="23">
        <f>SUM(B8:M8)</f>
        <v>0</v>
      </c>
      <c r="P8" s="63">
        <v>0.1</v>
      </c>
    </row>
    <row r="9" spans="1:18" s="20" customFormat="1">
      <c r="A9" s="115"/>
      <c r="B9" s="22"/>
      <c r="C9" s="22"/>
      <c r="D9" s="22"/>
      <c r="E9" s="22"/>
      <c r="F9" s="22"/>
      <c r="G9" s="22"/>
      <c r="H9" s="22"/>
      <c r="I9" s="22"/>
      <c r="J9" s="22"/>
      <c r="K9" s="22"/>
      <c r="L9" s="22"/>
      <c r="M9" s="22"/>
      <c r="N9" s="23">
        <f>SUM(B9:M9)</f>
        <v>0</v>
      </c>
      <c r="P9" s="63">
        <v>0.1</v>
      </c>
    </row>
    <row r="10" spans="1:18" s="20" customFormat="1">
      <c r="A10" s="115"/>
      <c r="B10" s="22"/>
      <c r="C10" s="22"/>
      <c r="D10" s="22"/>
      <c r="E10" s="22"/>
      <c r="F10" s="22"/>
      <c r="G10" s="22"/>
      <c r="H10" s="22"/>
      <c r="I10" s="22"/>
      <c r="J10" s="22"/>
      <c r="K10" s="22"/>
      <c r="L10" s="22"/>
      <c r="M10" s="22"/>
      <c r="N10" s="23">
        <f>SUM(B10:M10)</f>
        <v>0</v>
      </c>
      <c r="P10" s="64">
        <v>0.05</v>
      </c>
    </row>
    <row r="11" spans="1:18" s="20" customFormat="1">
      <c r="A11" s="114" t="str">
        <f>+"Total "&amp;A6</f>
        <v>Total Revenue</v>
      </c>
      <c r="B11" s="23">
        <f t="shared" ref="B11:N11" si="0">SUM(B7:B10)</f>
        <v>0</v>
      </c>
      <c r="C11" s="23">
        <f t="shared" si="0"/>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P11" s="48"/>
    </row>
    <row r="12" spans="1:18" s="20" customFormat="1" ht="8.25" customHeight="1">
      <c r="A12" s="8"/>
      <c r="B12" s="25"/>
      <c r="C12" s="25"/>
      <c r="D12" s="25"/>
      <c r="E12" s="25"/>
      <c r="F12" s="25"/>
      <c r="G12" s="25"/>
      <c r="H12" s="25"/>
      <c r="I12" s="25"/>
      <c r="J12" s="25"/>
      <c r="K12" s="25"/>
      <c r="L12" s="25"/>
      <c r="M12" s="25"/>
      <c r="N12" s="25"/>
      <c r="P12" s="48"/>
    </row>
    <row r="13" spans="1:18" s="20" customFormat="1">
      <c r="A13" s="111" t="s">
        <v>19</v>
      </c>
      <c r="B13" s="25"/>
      <c r="C13" s="25"/>
      <c r="D13" s="25"/>
      <c r="E13" s="25"/>
      <c r="F13" s="25"/>
      <c r="G13" s="25"/>
      <c r="H13" s="25"/>
      <c r="I13" s="25"/>
      <c r="J13" s="25"/>
      <c r="K13" s="25"/>
      <c r="L13" s="25"/>
      <c r="M13" s="25"/>
      <c r="N13" s="25"/>
      <c r="P13" s="48"/>
    </row>
    <row r="14" spans="1:18" s="20" customFormat="1">
      <c r="A14" s="115" t="s">
        <v>84</v>
      </c>
      <c r="B14" s="22"/>
      <c r="C14" s="22">
        <f>+B14</f>
        <v>0</v>
      </c>
      <c r="D14" s="22">
        <f t="shared" ref="D14:M14" si="1">+C14</f>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3">
        <f t="shared" ref="N14:N21" si="2">SUM(B14:M14)</f>
        <v>0</v>
      </c>
      <c r="P14" s="65">
        <v>0</v>
      </c>
      <c r="Q14" s="130" t="s">
        <v>146</v>
      </c>
      <c r="R14" s="126" t="str">
        <f>+IF(AND(P14&lt;&gt;0,Q14="Yes"),"Wages should be entered as 0% GST"," ")</f>
        <v xml:space="preserve"> </v>
      </c>
    </row>
    <row r="15" spans="1:18" s="20" customFormat="1" ht="12.75" customHeight="1">
      <c r="A15" s="115" t="s">
        <v>16</v>
      </c>
      <c r="B15" s="22"/>
      <c r="C15" s="22"/>
      <c r="D15" s="22"/>
      <c r="E15" s="22"/>
      <c r="F15" s="22"/>
      <c r="G15" s="22"/>
      <c r="H15" s="22"/>
      <c r="I15" s="22"/>
      <c r="J15" s="22"/>
      <c r="K15" s="22"/>
      <c r="L15" s="22"/>
      <c r="M15" s="22"/>
      <c r="N15" s="23">
        <f t="shared" si="2"/>
        <v>0</v>
      </c>
      <c r="P15" s="60">
        <v>0.1</v>
      </c>
      <c r="Q15" s="131"/>
      <c r="R15" s="126" t="str">
        <f t="shared" ref="R15:R21" si="3">+IF(AND(P15&lt;&gt;0,Q15="Yes"),"Wages should be entered as 0% GST"," ")</f>
        <v xml:space="preserve"> </v>
      </c>
    </row>
    <row r="16" spans="1:18" s="20" customFormat="1">
      <c r="A16" s="115" t="s">
        <v>17</v>
      </c>
      <c r="B16" s="22"/>
      <c r="C16" s="22"/>
      <c r="D16" s="22"/>
      <c r="E16" s="22"/>
      <c r="F16" s="22"/>
      <c r="G16" s="22"/>
      <c r="H16" s="22"/>
      <c r="I16" s="22"/>
      <c r="J16" s="22"/>
      <c r="K16" s="22"/>
      <c r="L16" s="22"/>
      <c r="M16" s="22"/>
      <c r="N16" s="23">
        <f t="shared" si="2"/>
        <v>0</v>
      </c>
      <c r="P16" s="60">
        <v>0.1</v>
      </c>
      <c r="Q16" s="131"/>
      <c r="R16" s="126" t="str">
        <f t="shared" si="3"/>
        <v xml:space="preserve"> </v>
      </c>
    </row>
    <row r="17" spans="1:18" s="20" customFormat="1">
      <c r="A17" s="115" t="s">
        <v>18</v>
      </c>
      <c r="B17" s="22"/>
      <c r="C17" s="22"/>
      <c r="D17" s="22"/>
      <c r="E17" s="22"/>
      <c r="F17" s="22"/>
      <c r="G17" s="22"/>
      <c r="H17" s="22"/>
      <c r="I17" s="22"/>
      <c r="J17" s="22"/>
      <c r="K17" s="22"/>
      <c r="L17" s="22"/>
      <c r="M17" s="22"/>
      <c r="N17" s="23">
        <f t="shared" si="2"/>
        <v>0</v>
      </c>
      <c r="P17" s="60">
        <v>0.1</v>
      </c>
      <c r="Q17" s="131"/>
      <c r="R17" s="126" t="str">
        <f t="shared" si="3"/>
        <v xml:space="preserve"> </v>
      </c>
    </row>
    <row r="18" spans="1:18" s="20" customFormat="1">
      <c r="A18" s="115" t="s">
        <v>130</v>
      </c>
      <c r="B18" s="22"/>
      <c r="C18" s="22"/>
      <c r="D18" s="22"/>
      <c r="E18" s="22"/>
      <c r="F18" s="22"/>
      <c r="G18" s="22"/>
      <c r="H18" s="22"/>
      <c r="I18" s="22"/>
      <c r="J18" s="22"/>
      <c r="K18" s="22"/>
      <c r="L18" s="22"/>
      <c r="M18" s="22"/>
      <c r="N18" s="23">
        <f t="shared" si="2"/>
        <v>0</v>
      </c>
      <c r="P18" s="60">
        <v>0.1</v>
      </c>
      <c r="Q18" s="131"/>
      <c r="R18" s="126" t="str">
        <f t="shared" si="3"/>
        <v xml:space="preserve"> </v>
      </c>
    </row>
    <row r="19" spans="1:18" s="20" customFormat="1">
      <c r="A19" s="115" t="s">
        <v>131</v>
      </c>
      <c r="B19" s="22"/>
      <c r="C19" s="22"/>
      <c r="D19" s="22"/>
      <c r="E19" s="22"/>
      <c r="F19" s="22"/>
      <c r="G19" s="22"/>
      <c r="H19" s="22"/>
      <c r="I19" s="22"/>
      <c r="J19" s="22"/>
      <c r="K19" s="22"/>
      <c r="L19" s="22"/>
      <c r="M19" s="22"/>
      <c r="N19" s="23">
        <f t="shared" si="2"/>
        <v>0</v>
      </c>
      <c r="P19" s="60">
        <v>0.1</v>
      </c>
      <c r="Q19" s="131"/>
      <c r="R19" s="126" t="str">
        <f t="shared" si="3"/>
        <v xml:space="preserve"> </v>
      </c>
    </row>
    <row r="20" spans="1:18" s="20" customFormat="1">
      <c r="A20" s="115" t="s">
        <v>132</v>
      </c>
      <c r="B20" s="26"/>
      <c r="C20" s="22"/>
      <c r="D20" s="22"/>
      <c r="E20" s="22"/>
      <c r="F20" s="22"/>
      <c r="G20" s="22"/>
      <c r="H20" s="22"/>
      <c r="I20" s="22"/>
      <c r="J20" s="22"/>
      <c r="K20" s="22"/>
      <c r="L20" s="22"/>
      <c r="M20" s="22"/>
      <c r="N20" s="27">
        <f t="shared" si="2"/>
        <v>0</v>
      </c>
      <c r="P20" s="60">
        <v>0.1</v>
      </c>
      <c r="Q20" s="131"/>
      <c r="R20" s="126" t="str">
        <f t="shared" si="3"/>
        <v xml:space="preserve"> </v>
      </c>
    </row>
    <row r="21" spans="1:18" s="20" customFormat="1">
      <c r="A21" s="115" t="s">
        <v>133</v>
      </c>
      <c r="B21" s="26"/>
      <c r="C21" s="22"/>
      <c r="D21" s="22"/>
      <c r="E21" s="22"/>
      <c r="F21" s="22"/>
      <c r="G21" s="22"/>
      <c r="H21" s="22"/>
      <c r="I21" s="22"/>
      <c r="J21" s="22"/>
      <c r="K21" s="22"/>
      <c r="L21" s="22"/>
      <c r="M21" s="22"/>
      <c r="N21" s="27">
        <f t="shared" si="2"/>
        <v>0</v>
      </c>
      <c r="P21" s="61">
        <v>0.1</v>
      </c>
      <c r="Q21" s="132"/>
      <c r="R21" s="126" t="str">
        <f t="shared" si="3"/>
        <v xml:space="preserve"> </v>
      </c>
    </row>
    <row r="22" spans="1:18" s="20" customFormat="1">
      <c r="A22" s="24" t="str">
        <f>+"Total "&amp;A13</f>
        <v>Total Cost of Sales</v>
      </c>
      <c r="B22" s="23">
        <f>SUM(B14:B21)</f>
        <v>0</v>
      </c>
      <c r="C22" s="23">
        <f t="shared" ref="C22:N22" si="4">SUM(C14:C21)</f>
        <v>0</v>
      </c>
      <c r="D22" s="23">
        <f t="shared" si="4"/>
        <v>0</v>
      </c>
      <c r="E22" s="23">
        <f t="shared" si="4"/>
        <v>0</v>
      </c>
      <c r="F22" s="23">
        <f t="shared" si="4"/>
        <v>0</v>
      </c>
      <c r="G22" s="23">
        <f t="shared" si="4"/>
        <v>0</v>
      </c>
      <c r="H22" s="23">
        <f t="shared" si="4"/>
        <v>0</v>
      </c>
      <c r="I22" s="23">
        <f t="shared" si="4"/>
        <v>0</v>
      </c>
      <c r="J22" s="23">
        <f t="shared" si="4"/>
        <v>0</v>
      </c>
      <c r="K22" s="23">
        <f t="shared" si="4"/>
        <v>0</v>
      </c>
      <c r="L22" s="23">
        <f t="shared" si="4"/>
        <v>0</v>
      </c>
      <c r="M22" s="23">
        <f t="shared" si="4"/>
        <v>0</v>
      </c>
      <c r="N22" s="23">
        <f t="shared" si="4"/>
        <v>0</v>
      </c>
      <c r="P22" s="48"/>
    </row>
    <row r="23" spans="1:18" s="20" customFormat="1" ht="8.25" customHeight="1">
      <c r="A23" s="8"/>
      <c r="B23" s="25"/>
      <c r="C23" s="25"/>
      <c r="D23" s="25"/>
      <c r="E23" s="25"/>
      <c r="F23" s="25"/>
      <c r="G23" s="25"/>
      <c r="H23" s="25"/>
      <c r="I23" s="25"/>
      <c r="J23" s="25"/>
      <c r="K23" s="25"/>
      <c r="L23" s="25"/>
      <c r="M23" s="25"/>
      <c r="N23" s="25"/>
      <c r="P23" s="48"/>
    </row>
    <row r="24" spans="1:18" s="20" customFormat="1">
      <c r="A24" s="110" t="s">
        <v>20</v>
      </c>
      <c r="B24" s="28">
        <f>+B11-B22</f>
        <v>0</v>
      </c>
      <c r="C24" s="28">
        <f t="shared" ref="C24:N24" si="5">+C11-C22</f>
        <v>0</v>
      </c>
      <c r="D24" s="28">
        <f t="shared" si="5"/>
        <v>0</v>
      </c>
      <c r="E24" s="28">
        <f t="shared" si="5"/>
        <v>0</v>
      </c>
      <c r="F24" s="28">
        <f t="shared" si="5"/>
        <v>0</v>
      </c>
      <c r="G24" s="28">
        <f t="shared" si="5"/>
        <v>0</v>
      </c>
      <c r="H24" s="28">
        <f t="shared" si="5"/>
        <v>0</v>
      </c>
      <c r="I24" s="28">
        <f t="shared" si="5"/>
        <v>0</v>
      </c>
      <c r="J24" s="28">
        <f t="shared" si="5"/>
        <v>0</v>
      </c>
      <c r="K24" s="28">
        <f t="shared" si="5"/>
        <v>0</v>
      </c>
      <c r="L24" s="28">
        <f t="shared" si="5"/>
        <v>0</v>
      </c>
      <c r="M24" s="28">
        <f t="shared" si="5"/>
        <v>0</v>
      </c>
      <c r="N24" s="28">
        <f t="shared" si="5"/>
        <v>0</v>
      </c>
      <c r="P24" s="48"/>
    </row>
    <row r="25" spans="1:18" s="20" customFormat="1">
      <c r="A25" s="167" t="s">
        <v>203</v>
      </c>
      <c r="B25" s="169" t="e">
        <f>+B24/B11</f>
        <v>#DIV/0!</v>
      </c>
      <c r="C25" s="169" t="e">
        <f t="shared" ref="C25:N25" si="6">+C24/C11</f>
        <v>#DIV/0!</v>
      </c>
      <c r="D25" s="169" t="e">
        <f t="shared" si="6"/>
        <v>#DIV/0!</v>
      </c>
      <c r="E25" s="169" t="e">
        <f t="shared" si="6"/>
        <v>#DIV/0!</v>
      </c>
      <c r="F25" s="169" t="e">
        <f t="shared" si="6"/>
        <v>#DIV/0!</v>
      </c>
      <c r="G25" s="169" t="e">
        <f t="shared" si="6"/>
        <v>#DIV/0!</v>
      </c>
      <c r="H25" s="169" t="e">
        <f t="shared" si="6"/>
        <v>#DIV/0!</v>
      </c>
      <c r="I25" s="169" t="e">
        <f t="shared" si="6"/>
        <v>#DIV/0!</v>
      </c>
      <c r="J25" s="169" t="e">
        <f t="shared" si="6"/>
        <v>#DIV/0!</v>
      </c>
      <c r="K25" s="169" t="e">
        <f t="shared" si="6"/>
        <v>#DIV/0!</v>
      </c>
      <c r="L25" s="169" t="e">
        <f t="shared" si="6"/>
        <v>#DIV/0!</v>
      </c>
      <c r="M25" s="169" t="e">
        <f t="shared" si="6"/>
        <v>#DIV/0!</v>
      </c>
      <c r="N25" s="169" t="e">
        <f t="shared" si="6"/>
        <v>#DIV/0!</v>
      </c>
      <c r="P25" s="48"/>
    </row>
    <row r="26" spans="1:18" s="20" customFormat="1" ht="8.25" customHeight="1">
      <c r="A26" s="8"/>
      <c r="B26" s="25"/>
      <c r="C26" s="25"/>
      <c r="D26" s="25"/>
      <c r="E26" s="25"/>
      <c r="F26" s="25"/>
      <c r="G26" s="25"/>
      <c r="H26" s="25"/>
      <c r="I26" s="25"/>
      <c r="J26" s="25"/>
      <c r="K26" s="25"/>
      <c r="L26" s="25"/>
      <c r="M26" s="25"/>
      <c r="N26" s="25"/>
      <c r="P26" s="48"/>
    </row>
    <row r="27" spans="1:18" s="20" customFormat="1">
      <c r="A27" s="111" t="s">
        <v>21</v>
      </c>
      <c r="B27" s="25"/>
      <c r="C27" s="25"/>
      <c r="D27" s="25"/>
      <c r="E27" s="25"/>
      <c r="F27" s="25"/>
      <c r="G27" s="25"/>
      <c r="H27" s="25"/>
      <c r="I27" s="25"/>
      <c r="J27" s="25"/>
      <c r="K27" s="25"/>
      <c r="L27" s="25"/>
      <c r="M27" s="25"/>
      <c r="N27" s="25"/>
      <c r="P27" s="48"/>
    </row>
    <row r="28" spans="1:18" s="20" customFormat="1">
      <c r="A28" s="112" t="s">
        <v>154</v>
      </c>
      <c r="B28" s="22"/>
      <c r="C28" s="22"/>
      <c r="D28" s="22"/>
      <c r="E28" s="22"/>
      <c r="F28" s="22"/>
      <c r="G28" s="22"/>
      <c r="H28" s="22"/>
      <c r="I28" s="22"/>
      <c r="J28" s="22"/>
      <c r="K28" s="22"/>
      <c r="L28" s="22"/>
      <c r="M28" s="22"/>
      <c r="N28" s="23">
        <f>SUM(B28:M28)</f>
        <v>0</v>
      </c>
      <c r="P28" s="65">
        <v>0.1</v>
      </c>
      <c r="Q28" s="130"/>
      <c r="R28" s="126" t="str">
        <f>+IF(AND(P28&lt;&gt;0,Q28="Yes"),"Wages should be entered as 0% GST"," ")</f>
        <v xml:space="preserve"> </v>
      </c>
    </row>
    <row r="29" spans="1:18" s="20" customFormat="1">
      <c r="A29" s="112" t="s">
        <v>22</v>
      </c>
      <c r="B29" s="22"/>
      <c r="C29" s="22"/>
      <c r="D29" s="22"/>
      <c r="E29" s="22"/>
      <c r="F29" s="22"/>
      <c r="G29" s="22"/>
      <c r="H29" s="22"/>
      <c r="I29" s="22"/>
      <c r="J29" s="22"/>
      <c r="K29" s="22"/>
      <c r="L29" s="22"/>
      <c r="M29" s="22"/>
      <c r="N29" s="23">
        <f>SUM(B29:M29)</f>
        <v>0</v>
      </c>
      <c r="P29" s="60">
        <v>0.1</v>
      </c>
      <c r="Q29" s="131"/>
      <c r="R29" s="126" t="str">
        <f t="shared" ref="R29:R47" si="7">+IF(AND(P29&lt;&gt;0,Q29="Yes"),"Wages should be entered as 0% GST"," ")</f>
        <v xml:space="preserve"> </v>
      </c>
    </row>
    <row r="30" spans="1:18" s="20" customFormat="1">
      <c r="A30" s="112" t="s">
        <v>189</v>
      </c>
      <c r="B30" s="22"/>
      <c r="C30" s="22"/>
      <c r="D30" s="22"/>
      <c r="E30" s="22"/>
      <c r="F30" s="22"/>
      <c r="G30" s="22"/>
      <c r="H30" s="22"/>
      <c r="I30" s="22"/>
      <c r="J30" s="22"/>
      <c r="K30" s="22"/>
      <c r="L30" s="22"/>
      <c r="M30" s="22"/>
      <c r="N30" s="23">
        <f>SUM(B30:M30)</f>
        <v>0</v>
      </c>
      <c r="P30" s="60">
        <v>0.1</v>
      </c>
      <c r="Q30" s="131"/>
      <c r="R30" s="126" t="str">
        <f t="shared" si="7"/>
        <v xml:space="preserve"> </v>
      </c>
    </row>
    <row r="31" spans="1:18" s="20" customFormat="1">
      <c r="A31" s="112" t="s">
        <v>190</v>
      </c>
      <c r="B31" s="26"/>
      <c r="C31" s="26"/>
      <c r="D31" s="26"/>
      <c r="E31" s="26"/>
      <c r="F31" s="26"/>
      <c r="G31" s="26"/>
      <c r="H31" s="26"/>
      <c r="I31" s="26"/>
      <c r="J31" s="26"/>
      <c r="K31" s="22"/>
      <c r="L31" s="22"/>
      <c r="M31" s="22"/>
      <c r="N31" s="23">
        <f t="shared" ref="N31:N47" si="8">SUM(B31:M31)</f>
        <v>0</v>
      </c>
      <c r="P31" s="60">
        <v>0.1</v>
      </c>
      <c r="Q31" s="131"/>
      <c r="R31" s="126" t="str">
        <f t="shared" si="7"/>
        <v xml:space="preserve"> </v>
      </c>
    </row>
    <row r="32" spans="1:18" s="20" customFormat="1">
      <c r="A32" s="112" t="s">
        <v>191</v>
      </c>
      <c r="B32" s="22"/>
      <c r="C32" s="22"/>
      <c r="D32" s="22"/>
      <c r="E32" s="22"/>
      <c r="F32" s="22"/>
      <c r="G32" s="22"/>
      <c r="H32" s="22"/>
      <c r="I32" s="22"/>
      <c r="J32" s="22"/>
      <c r="K32" s="22"/>
      <c r="L32" s="22"/>
      <c r="M32" s="22"/>
      <c r="N32" s="23">
        <f t="shared" si="8"/>
        <v>0</v>
      </c>
      <c r="P32" s="60">
        <v>0</v>
      </c>
      <c r="Q32" s="131"/>
      <c r="R32" s="126" t="str">
        <f t="shared" si="7"/>
        <v xml:space="preserve"> </v>
      </c>
    </row>
    <row r="33" spans="1:18" s="20" customFormat="1">
      <c r="A33" s="112" t="s">
        <v>192</v>
      </c>
      <c r="B33" s="22"/>
      <c r="C33" s="22"/>
      <c r="D33" s="22"/>
      <c r="E33" s="22"/>
      <c r="F33" s="22"/>
      <c r="G33" s="22"/>
      <c r="H33" s="22"/>
      <c r="I33" s="22"/>
      <c r="J33" s="22"/>
      <c r="K33" s="22"/>
      <c r="L33" s="22"/>
      <c r="M33" s="22"/>
      <c r="N33" s="23">
        <f t="shared" si="8"/>
        <v>0</v>
      </c>
      <c r="P33" s="60">
        <v>0</v>
      </c>
      <c r="Q33" s="131"/>
      <c r="R33" s="126" t="str">
        <f t="shared" si="7"/>
        <v xml:space="preserve"> </v>
      </c>
    </row>
    <row r="34" spans="1:18" s="20" customFormat="1">
      <c r="A34" s="112" t="s">
        <v>155</v>
      </c>
      <c r="B34" s="22"/>
      <c r="C34" s="22"/>
      <c r="D34" s="22"/>
      <c r="E34" s="22"/>
      <c r="F34" s="22"/>
      <c r="G34" s="22"/>
      <c r="H34" s="22"/>
      <c r="I34" s="22"/>
      <c r="J34" s="22"/>
      <c r="K34" s="22"/>
      <c r="L34" s="22"/>
      <c r="M34" s="22"/>
      <c r="N34" s="23">
        <f t="shared" si="8"/>
        <v>0</v>
      </c>
      <c r="P34" s="60">
        <v>0.1</v>
      </c>
      <c r="Q34" s="131"/>
      <c r="R34" s="126" t="str">
        <f t="shared" si="7"/>
        <v xml:space="preserve"> </v>
      </c>
    </row>
    <row r="35" spans="1:18">
      <c r="A35" s="112" t="s">
        <v>193</v>
      </c>
      <c r="B35" s="22"/>
      <c r="C35" s="22"/>
      <c r="D35" s="22"/>
      <c r="E35" s="22"/>
      <c r="F35" s="22"/>
      <c r="G35" s="22"/>
      <c r="H35" s="22"/>
      <c r="I35" s="22"/>
      <c r="J35" s="22"/>
      <c r="K35" s="22"/>
      <c r="L35" s="22"/>
      <c r="M35" s="22"/>
      <c r="N35" s="23">
        <f>SUM(B35:M35)</f>
        <v>0</v>
      </c>
      <c r="P35" s="60">
        <v>0.1</v>
      </c>
      <c r="Q35" s="131"/>
      <c r="R35" s="126" t="str">
        <f t="shared" si="7"/>
        <v xml:space="preserve"> </v>
      </c>
    </row>
    <row r="36" spans="1:18" s="20" customFormat="1">
      <c r="A36" s="112" t="s">
        <v>194</v>
      </c>
      <c r="B36" s="22"/>
      <c r="C36" s="22"/>
      <c r="D36" s="22"/>
      <c r="E36" s="22"/>
      <c r="F36" s="22"/>
      <c r="G36" s="22"/>
      <c r="H36" s="22"/>
      <c r="I36" s="22"/>
      <c r="J36" s="22"/>
      <c r="K36" s="22"/>
      <c r="L36" s="22"/>
      <c r="M36" s="22"/>
      <c r="N36" s="23">
        <f t="shared" si="8"/>
        <v>0</v>
      </c>
      <c r="P36" s="60">
        <v>0.1</v>
      </c>
      <c r="Q36" s="131"/>
      <c r="R36" s="126" t="str">
        <f t="shared" si="7"/>
        <v xml:space="preserve"> </v>
      </c>
    </row>
    <row r="37" spans="1:18" s="20" customFormat="1">
      <c r="A37" s="112" t="s">
        <v>156</v>
      </c>
      <c r="B37" s="22"/>
      <c r="C37" s="22"/>
      <c r="D37" s="22"/>
      <c r="E37" s="22"/>
      <c r="F37" s="22"/>
      <c r="G37" s="22"/>
      <c r="H37" s="22"/>
      <c r="I37" s="22"/>
      <c r="J37" s="22"/>
      <c r="K37" s="22"/>
      <c r="L37" s="22"/>
      <c r="M37" s="22"/>
      <c r="N37" s="23">
        <f t="shared" si="8"/>
        <v>0</v>
      </c>
      <c r="P37" s="60">
        <v>0.1</v>
      </c>
      <c r="Q37" s="131"/>
      <c r="R37" s="126" t="str">
        <f t="shared" si="7"/>
        <v xml:space="preserve"> </v>
      </c>
    </row>
    <row r="38" spans="1:18" s="20" customFormat="1">
      <c r="A38" s="112" t="s">
        <v>195</v>
      </c>
      <c r="B38" s="22"/>
      <c r="C38" s="22"/>
      <c r="D38" s="22"/>
      <c r="E38" s="22"/>
      <c r="F38" s="22"/>
      <c r="G38" s="22"/>
      <c r="H38" s="22"/>
      <c r="I38" s="22"/>
      <c r="J38" s="22"/>
      <c r="K38" s="22"/>
      <c r="L38" s="22"/>
      <c r="M38" s="22"/>
      <c r="N38" s="23">
        <f t="shared" si="8"/>
        <v>0</v>
      </c>
      <c r="P38" s="60">
        <v>0.1</v>
      </c>
      <c r="Q38" s="131"/>
      <c r="R38" s="126" t="str">
        <f t="shared" si="7"/>
        <v xml:space="preserve"> </v>
      </c>
    </row>
    <row r="39" spans="1:18" s="20" customFormat="1">
      <c r="A39" s="112" t="s">
        <v>157</v>
      </c>
      <c r="B39" s="22"/>
      <c r="C39" s="22"/>
      <c r="D39" s="22"/>
      <c r="E39" s="22"/>
      <c r="F39" s="22"/>
      <c r="G39" s="22"/>
      <c r="H39" s="22"/>
      <c r="I39" s="22"/>
      <c r="J39" s="22"/>
      <c r="K39" s="22"/>
      <c r="L39" s="22"/>
      <c r="M39" s="22"/>
      <c r="N39" s="23">
        <f t="shared" si="8"/>
        <v>0</v>
      </c>
      <c r="P39" s="60">
        <v>0.1</v>
      </c>
      <c r="Q39" s="131"/>
      <c r="R39" s="126" t="str">
        <f t="shared" si="7"/>
        <v xml:space="preserve"> </v>
      </c>
    </row>
    <row r="40" spans="1:18" s="20" customFormat="1">
      <c r="A40" s="112" t="s">
        <v>158</v>
      </c>
      <c r="B40" s="22"/>
      <c r="C40" s="22"/>
      <c r="D40" s="22"/>
      <c r="E40" s="22"/>
      <c r="F40" s="22"/>
      <c r="G40" s="22"/>
      <c r="H40" s="22"/>
      <c r="I40" s="22"/>
      <c r="J40" s="22"/>
      <c r="K40" s="22"/>
      <c r="L40" s="22"/>
      <c r="M40" s="22"/>
      <c r="N40" s="23">
        <f t="shared" si="8"/>
        <v>0</v>
      </c>
      <c r="P40" s="60">
        <v>0.1</v>
      </c>
      <c r="Q40" s="131"/>
      <c r="R40" s="126" t="str">
        <f t="shared" si="7"/>
        <v xml:space="preserve"> </v>
      </c>
    </row>
    <row r="41" spans="1:18" s="20" customFormat="1">
      <c r="A41" s="112" t="s">
        <v>159</v>
      </c>
      <c r="B41" s="22"/>
      <c r="C41" s="22"/>
      <c r="D41" s="22"/>
      <c r="E41" s="22"/>
      <c r="F41" s="22"/>
      <c r="G41" s="22"/>
      <c r="H41" s="22"/>
      <c r="I41" s="22"/>
      <c r="J41" s="22"/>
      <c r="K41" s="22"/>
      <c r="L41" s="22"/>
      <c r="M41" s="22"/>
      <c r="N41" s="23">
        <f t="shared" si="8"/>
        <v>0</v>
      </c>
      <c r="P41" s="60">
        <v>0.1</v>
      </c>
      <c r="Q41" s="131"/>
      <c r="R41" s="126" t="str">
        <f t="shared" si="7"/>
        <v xml:space="preserve"> </v>
      </c>
    </row>
    <row r="42" spans="1:18" s="20" customFormat="1">
      <c r="A42" s="112" t="s">
        <v>196</v>
      </c>
      <c r="B42" s="22"/>
      <c r="C42" s="22"/>
      <c r="D42" s="22"/>
      <c r="E42" s="22"/>
      <c r="F42" s="22"/>
      <c r="G42" s="22"/>
      <c r="H42" s="22"/>
      <c r="I42" s="22"/>
      <c r="J42" s="22"/>
      <c r="K42" s="22"/>
      <c r="L42" s="22"/>
      <c r="M42" s="22"/>
      <c r="N42" s="23">
        <f t="shared" si="8"/>
        <v>0</v>
      </c>
      <c r="P42" s="60">
        <v>0.1</v>
      </c>
      <c r="Q42" s="131"/>
      <c r="R42" s="126" t="str">
        <f t="shared" si="7"/>
        <v xml:space="preserve"> </v>
      </c>
    </row>
    <row r="43" spans="1:18" s="20" customFormat="1">
      <c r="A43" s="112" t="s">
        <v>160</v>
      </c>
      <c r="B43" s="22"/>
      <c r="C43" s="22"/>
      <c r="D43" s="22"/>
      <c r="E43" s="22"/>
      <c r="F43" s="22"/>
      <c r="G43" s="22"/>
      <c r="H43" s="22"/>
      <c r="I43" s="22"/>
      <c r="J43" s="22"/>
      <c r="K43" s="22"/>
      <c r="L43" s="22"/>
      <c r="M43" s="22"/>
      <c r="N43" s="23">
        <f t="shared" si="8"/>
        <v>0</v>
      </c>
      <c r="P43" s="60">
        <v>0.1</v>
      </c>
      <c r="Q43" s="131"/>
      <c r="R43" s="126" t="str">
        <f t="shared" si="7"/>
        <v xml:space="preserve"> </v>
      </c>
    </row>
    <row r="44" spans="1:18" s="20" customFormat="1">
      <c r="A44" s="112" t="s">
        <v>188</v>
      </c>
      <c r="B44" s="22"/>
      <c r="C44" s="22"/>
      <c r="D44" s="22"/>
      <c r="E44" s="22"/>
      <c r="F44" s="22"/>
      <c r="G44" s="22"/>
      <c r="H44" s="22"/>
      <c r="I44" s="22"/>
      <c r="J44" s="22"/>
      <c r="K44" s="22"/>
      <c r="L44" s="22"/>
      <c r="M44" s="22"/>
      <c r="N44" s="23">
        <f t="shared" si="8"/>
        <v>0</v>
      </c>
      <c r="P44" s="60">
        <v>0</v>
      </c>
      <c r="Q44" s="131" t="s">
        <v>146</v>
      </c>
      <c r="R44" s="126" t="str">
        <f t="shared" si="7"/>
        <v xml:space="preserve"> </v>
      </c>
    </row>
    <row r="45" spans="1:18" s="20" customFormat="1">
      <c r="A45" s="112" t="s">
        <v>152</v>
      </c>
      <c r="B45" s="26"/>
      <c r="C45" s="26"/>
      <c r="D45" s="26"/>
      <c r="E45" s="26"/>
      <c r="F45" s="26"/>
      <c r="G45" s="26"/>
      <c r="H45" s="26"/>
      <c r="I45" s="26"/>
      <c r="J45" s="26"/>
      <c r="K45" s="26"/>
      <c r="L45" s="26"/>
      <c r="M45" s="26"/>
      <c r="N45" s="23">
        <f t="shared" si="8"/>
        <v>0</v>
      </c>
      <c r="P45" s="60">
        <v>0</v>
      </c>
      <c r="Q45" s="131"/>
      <c r="R45" s="126" t="str">
        <f t="shared" si="7"/>
        <v xml:space="preserve"> </v>
      </c>
    </row>
    <row r="46" spans="1:18" s="20" customFormat="1">
      <c r="A46" s="112" t="s">
        <v>153</v>
      </c>
      <c r="B46" s="26"/>
      <c r="C46" s="26"/>
      <c r="D46" s="26"/>
      <c r="E46" s="26"/>
      <c r="F46" s="26"/>
      <c r="G46" s="26"/>
      <c r="H46" s="26"/>
      <c r="I46" s="26"/>
      <c r="J46" s="26"/>
      <c r="K46" s="26"/>
      <c r="L46" s="26"/>
      <c r="M46" s="26"/>
      <c r="N46" s="23">
        <f t="shared" si="8"/>
        <v>0</v>
      </c>
      <c r="P46" s="60">
        <v>0.1</v>
      </c>
      <c r="Q46" s="131"/>
      <c r="R46" s="126" t="str">
        <f t="shared" si="7"/>
        <v xml:space="preserve"> </v>
      </c>
    </row>
    <row r="47" spans="1:18" s="20" customFormat="1">
      <c r="A47" s="112" t="s">
        <v>161</v>
      </c>
      <c r="B47" s="26"/>
      <c r="C47" s="26"/>
      <c r="D47" s="26"/>
      <c r="E47" s="26"/>
      <c r="F47" s="26"/>
      <c r="G47" s="26"/>
      <c r="H47" s="26"/>
      <c r="I47" s="26"/>
      <c r="J47" s="26"/>
      <c r="K47" s="26"/>
      <c r="L47" s="26"/>
      <c r="M47" s="26"/>
      <c r="N47" s="23">
        <f t="shared" si="8"/>
        <v>0</v>
      </c>
      <c r="P47" s="61">
        <v>0.1</v>
      </c>
      <c r="Q47" s="132"/>
      <c r="R47" s="126" t="str">
        <f t="shared" si="7"/>
        <v xml:space="preserve"> </v>
      </c>
    </row>
    <row r="48" spans="1:18" s="20" customFormat="1">
      <c r="A48" s="113" t="str">
        <f>+"Total "&amp;A27</f>
        <v>Total Operating Expenses</v>
      </c>
      <c r="B48" s="23">
        <f>SUM(B28:B47)</f>
        <v>0</v>
      </c>
      <c r="C48" s="23">
        <f t="shared" ref="C48:M48" si="9">SUM(C28:C47)</f>
        <v>0</v>
      </c>
      <c r="D48" s="23">
        <f t="shared" si="9"/>
        <v>0</v>
      </c>
      <c r="E48" s="23">
        <f t="shared" si="9"/>
        <v>0</v>
      </c>
      <c r="F48" s="23">
        <f t="shared" si="9"/>
        <v>0</v>
      </c>
      <c r="G48" s="23">
        <f t="shared" si="9"/>
        <v>0</v>
      </c>
      <c r="H48" s="23">
        <f t="shared" si="9"/>
        <v>0</v>
      </c>
      <c r="I48" s="23">
        <f t="shared" si="9"/>
        <v>0</v>
      </c>
      <c r="J48" s="23">
        <f t="shared" si="9"/>
        <v>0</v>
      </c>
      <c r="K48" s="23">
        <f t="shared" si="9"/>
        <v>0</v>
      </c>
      <c r="L48" s="23">
        <f t="shared" si="9"/>
        <v>0</v>
      </c>
      <c r="M48" s="23">
        <f t="shared" si="9"/>
        <v>0</v>
      </c>
      <c r="N48" s="23">
        <f>SUM(B48:M48)</f>
        <v>0</v>
      </c>
      <c r="P48"/>
    </row>
    <row r="49" spans="1:19" s="31" customFormat="1" ht="7.9" customHeight="1">
      <c r="A49" s="32"/>
      <c r="B49" s="25"/>
      <c r="C49" s="25"/>
      <c r="D49" s="25"/>
      <c r="E49" s="25"/>
      <c r="F49" s="25"/>
      <c r="G49" s="25"/>
      <c r="H49" s="25"/>
      <c r="I49" s="25"/>
      <c r="J49" s="25"/>
      <c r="K49" s="25"/>
      <c r="L49" s="25"/>
      <c r="M49" s="25"/>
      <c r="N49" s="25"/>
      <c r="P49"/>
    </row>
    <row r="50" spans="1:19" s="31" customFormat="1">
      <c r="A50" s="110" t="s">
        <v>23</v>
      </c>
      <c r="B50" s="28">
        <f>+B24-B48</f>
        <v>0</v>
      </c>
      <c r="C50" s="28">
        <f t="shared" ref="C50:M50" si="10">+C24-C48</f>
        <v>0</v>
      </c>
      <c r="D50" s="28">
        <f t="shared" si="10"/>
        <v>0</v>
      </c>
      <c r="E50" s="28">
        <f t="shared" si="10"/>
        <v>0</v>
      </c>
      <c r="F50" s="28">
        <f t="shared" si="10"/>
        <v>0</v>
      </c>
      <c r="G50" s="28">
        <f t="shared" si="10"/>
        <v>0</v>
      </c>
      <c r="H50" s="28">
        <f t="shared" si="10"/>
        <v>0</v>
      </c>
      <c r="I50" s="28">
        <f t="shared" si="10"/>
        <v>0</v>
      </c>
      <c r="J50" s="28">
        <f t="shared" si="10"/>
        <v>0</v>
      </c>
      <c r="K50" s="28">
        <f t="shared" si="10"/>
        <v>0</v>
      </c>
      <c r="L50" s="28">
        <f t="shared" si="10"/>
        <v>0</v>
      </c>
      <c r="M50" s="28">
        <f t="shared" si="10"/>
        <v>0</v>
      </c>
      <c r="N50" s="28">
        <f>+N24-N48</f>
        <v>0</v>
      </c>
      <c r="P50"/>
    </row>
    <row r="51" spans="1:19" s="20" customFormat="1">
      <c r="A51" s="8"/>
      <c r="B51" s="25"/>
      <c r="C51" s="25"/>
      <c r="D51" s="25"/>
      <c r="E51" s="25"/>
      <c r="F51" s="25"/>
      <c r="G51" s="25"/>
      <c r="H51" s="25"/>
      <c r="I51" s="25"/>
      <c r="J51" s="25"/>
      <c r="K51" s="25"/>
      <c r="L51" s="25"/>
      <c r="M51" s="25"/>
      <c r="N51" s="25"/>
      <c r="P51"/>
    </row>
    <row r="52" spans="1:19" s="31" customFormat="1">
      <c r="A52" s="118" t="s">
        <v>24</v>
      </c>
      <c r="B52" s="25"/>
      <c r="C52" s="25"/>
      <c r="D52" s="25"/>
      <c r="E52" s="25"/>
      <c r="F52" s="25"/>
      <c r="G52" s="25"/>
      <c r="H52" s="25"/>
      <c r="I52" s="25"/>
      <c r="J52" s="25"/>
      <c r="K52" s="25"/>
      <c r="L52" s="25"/>
      <c r="M52" s="25"/>
      <c r="N52" s="25"/>
      <c r="P52"/>
    </row>
    <row r="53" spans="1:19" s="20" customFormat="1">
      <c r="A53" s="115" t="s">
        <v>25</v>
      </c>
      <c r="B53" s="22"/>
      <c r="C53" s="22"/>
      <c r="D53" s="22"/>
      <c r="E53" s="22"/>
      <c r="F53" s="22"/>
      <c r="G53" s="22"/>
      <c r="H53" s="22"/>
      <c r="I53" s="22"/>
      <c r="J53" s="22"/>
      <c r="K53" s="22"/>
      <c r="L53" s="22"/>
      <c r="M53" s="22"/>
      <c r="N53" s="23">
        <f>SUM(B53:M53)</f>
        <v>0</v>
      </c>
      <c r="P53" s="65">
        <v>0</v>
      </c>
    </row>
    <row r="54" spans="1:19" s="20" customFormat="1">
      <c r="A54" s="115" t="s">
        <v>136</v>
      </c>
      <c r="B54" s="22"/>
      <c r="C54" s="22"/>
      <c r="D54" s="22"/>
      <c r="E54" s="22"/>
      <c r="F54" s="22"/>
      <c r="G54" s="22"/>
      <c r="H54" s="22"/>
      <c r="I54" s="22"/>
      <c r="J54" s="22"/>
      <c r="K54" s="22"/>
      <c r="L54" s="22"/>
      <c r="M54" s="22"/>
      <c r="N54" s="23">
        <f>SUM(B54:M54)</f>
        <v>0</v>
      </c>
      <c r="P54" s="60">
        <v>0</v>
      </c>
    </row>
    <row r="55" spans="1:19" s="20" customFormat="1">
      <c r="A55" s="115" t="s">
        <v>137</v>
      </c>
      <c r="B55" s="22"/>
      <c r="C55" s="22"/>
      <c r="D55" s="22"/>
      <c r="E55" s="22"/>
      <c r="F55" s="22"/>
      <c r="G55" s="22"/>
      <c r="H55" s="22"/>
      <c r="I55" s="22"/>
      <c r="J55" s="22"/>
      <c r="K55" s="22"/>
      <c r="L55" s="22"/>
      <c r="M55" s="22"/>
      <c r="N55" s="23">
        <f>SUM(B55:M55)</f>
        <v>0</v>
      </c>
      <c r="P55" s="60">
        <v>0.1</v>
      </c>
    </row>
    <row r="56" spans="1:19" s="20" customFormat="1">
      <c r="A56" s="115" t="s">
        <v>135</v>
      </c>
      <c r="B56" s="22"/>
      <c r="C56" s="22"/>
      <c r="D56" s="22"/>
      <c r="E56" s="22"/>
      <c r="F56" s="22"/>
      <c r="G56" s="22"/>
      <c r="H56" s="22"/>
      <c r="I56" s="22"/>
      <c r="J56" s="22"/>
      <c r="K56" s="22"/>
      <c r="L56" s="22"/>
      <c r="M56" s="22"/>
      <c r="N56" s="23">
        <f>SUM(B56:M56)</f>
        <v>0</v>
      </c>
      <c r="P56" s="61">
        <v>0.1</v>
      </c>
    </row>
    <row r="57" spans="1:19" s="20" customFormat="1">
      <c r="A57" s="112" t="s">
        <v>52</v>
      </c>
      <c r="B57" s="23">
        <f>-'Balance Sheet'!$B$22*Inputs!$H$20/12-(SUM('Balance Sheet'!C17:C20)-SUM('Balance Sheet'!$B$17:$B$20))*Inputs!$H$20/12</f>
        <v>0</v>
      </c>
      <c r="C57" s="23">
        <f>-'Balance Sheet'!$B$22*Inputs!$H$20/12-(SUM('Balance Sheet'!D17:D20)-SUM('Balance Sheet'!$B$17:$B$20))*Inputs!$H$20/12</f>
        <v>0</v>
      </c>
      <c r="D57" s="23">
        <f>-'Balance Sheet'!$B$22*Inputs!$H$20/12-(SUM('Balance Sheet'!E17:E20)-SUM('Balance Sheet'!$B$17:$B$20))*Inputs!$H$20/12</f>
        <v>0</v>
      </c>
      <c r="E57" s="23">
        <f>-'Balance Sheet'!$B$22*Inputs!$H$20/12-(SUM('Balance Sheet'!F17:F20)-SUM('Balance Sheet'!$B$17:$B$20))*Inputs!$H$20/12</f>
        <v>0</v>
      </c>
      <c r="F57" s="23">
        <f>-'Balance Sheet'!$B$22*Inputs!$H$20/12-(SUM('Balance Sheet'!G17:G20)-SUM('Balance Sheet'!$B$17:$B$20))*Inputs!$H$20/12</f>
        <v>0</v>
      </c>
      <c r="G57" s="23">
        <f>-'Balance Sheet'!$B$22*Inputs!$H$20/12-(SUM('Balance Sheet'!H17:H20)-SUM('Balance Sheet'!$B$17:$B$20))*Inputs!$H$20/12</f>
        <v>0</v>
      </c>
      <c r="H57" s="23">
        <f>-'Balance Sheet'!$B$22*Inputs!$H$20/12-(SUM('Balance Sheet'!I17:I20)-SUM('Balance Sheet'!$B$17:$B$20))*Inputs!$H$20/12</f>
        <v>0</v>
      </c>
      <c r="I57" s="23">
        <f>-'Balance Sheet'!$B$22*Inputs!$H$20/12-(SUM('Balance Sheet'!J17:J20)-SUM('Balance Sheet'!$B$17:$B$20))*Inputs!$H$20/12</f>
        <v>0</v>
      </c>
      <c r="J57" s="23">
        <f>-'Balance Sheet'!$B$22*Inputs!$H$20/12-(SUM('Balance Sheet'!K17:K20)-SUM('Balance Sheet'!$B$17:$B$20))*Inputs!$H$20/12</f>
        <v>0</v>
      </c>
      <c r="K57" s="23">
        <f>-'Balance Sheet'!$B$22*Inputs!$H$20/12-(SUM('Balance Sheet'!L17:L20)-SUM('Balance Sheet'!$B$17:$B$20))*Inputs!$H$20/12</f>
        <v>0</v>
      </c>
      <c r="L57" s="23">
        <f>-'Balance Sheet'!$B$22*Inputs!$H$20/12-(SUM('Balance Sheet'!M17:M20)-SUM('Balance Sheet'!$B$17:$B$20))*Inputs!$H$20/12</f>
        <v>0</v>
      </c>
      <c r="M57" s="23">
        <f>-'Balance Sheet'!$B$22*Inputs!$H$20/12-(SUM('Balance Sheet'!N17:N20)-SUM('Balance Sheet'!$B$17:$B$20))*Inputs!$H$20/12</f>
        <v>0</v>
      </c>
      <c r="N57" s="23">
        <f>SUM(B57:M57)</f>
        <v>0</v>
      </c>
      <c r="P57" s="150"/>
      <c r="Q57" s="151"/>
      <c r="R57" s="152" t="str">
        <f>+IF(AND(P57&lt;&gt;0,Q57="Yes"),"Wages should be entered as 0% GST"," ")</f>
        <v xml:space="preserve"> </v>
      </c>
      <c r="S57" s="140"/>
    </row>
    <row r="58" spans="1:19" s="20" customFormat="1" ht="12" customHeight="1">
      <c r="A58" s="24" t="str">
        <f>+"Total "&amp;A52</f>
        <v>Total Other income and expenses</v>
      </c>
      <c r="B58" s="28">
        <f>SUM(B53:B57)</f>
        <v>0</v>
      </c>
      <c r="C58" s="28">
        <f t="shared" ref="C58:N58" si="11">SUM(C53:C57)</f>
        <v>0</v>
      </c>
      <c r="D58" s="28">
        <f t="shared" si="11"/>
        <v>0</v>
      </c>
      <c r="E58" s="28">
        <f t="shared" si="11"/>
        <v>0</v>
      </c>
      <c r="F58" s="28">
        <f t="shared" si="11"/>
        <v>0</v>
      </c>
      <c r="G58" s="28">
        <f t="shared" si="11"/>
        <v>0</v>
      </c>
      <c r="H58" s="28">
        <f t="shared" si="11"/>
        <v>0</v>
      </c>
      <c r="I58" s="28">
        <f t="shared" si="11"/>
        <v>0</v>
      </c>
      <c r="J58" s="28">
        <f t="shared" si="11"/>
        <v>0</v>
      </c>
      <c r="K58" s="28">
        <f t="shared" si="11"/>
        <v>0</v>
      </c>
      <c r="L58" s="28">
        <f t="shared" si="11"/>
        <v>0</v>
      </c>
      <c r="M58" s="28">
        <f t="shared" si="11"/>
        <v>0</v>
      </c>
      <c r="N58" s="28">
        <f t="shared" si="11"/>
        <v>0</v>
      </c>
    </row>
    <row r="59" spans="1:19" s="20" customFormat="1" ht="8.25" customHeight="1">
      <c r="A59" s="8"/>
      <c r="B59" s="25"/>
      <c r="C59" s="25"/>
      <c r="D59" s="25"/>
      <c r="E59" s="25"/>
      <c r="F59" s="25"/>
      <c r="G59" s="25"/>
      <c r="H59" s="25"/>
      <c r="I59" s="25"/>
      <c r="J59" s="25"/>
      <c r="K59" s="25"/>
      <c r="L59" s="25"/>
      <c r="M59" s="25"/>
      <c r="N59" s="25"/>
    </row>
    <row r="60" spans="1:19" s="20" customFormat="1" ht="12">
      <c r="A60" s="110" t="s">
        <v>26</v>
      </c>
      <c r="B60" s="28">
        <f t="shared" ref="B60:N60" si="12">+B50+B58</f>
        <v>0</v>
      </c>
      <c r="C60" s="28">
        <f t="shared" si="12"/>
        <v>0</v>
      </c>
      <c r="D60" s="28">
        <f t="shared" si="12"/>
        <v>0</v>
      </c>
      <c r="E60" s="28">
        <f t="shared" si="12"/>
        <v>0</v>
      </c>
      <c r="F60" s="28">
        <f t="shared" si="12"/>
        <v>0</v>
      </c>
      <c r="G60" s="28">
        <f t="shared" si="12"/>
        <v>0</v>
      </c>
      <c r="H60" s="28">
        <f t="shared" si="12"/>
        <v>0</v>
      </c>
      <c r="I60" s="28">
        <f t="shared" si="12"/>
        <v>0</v>
      </c>
      <c r="J60" s="28">
        <f t="shared" si="12"/>
        <v>0</v>
      </c>
      <c r="K60" s="28">
        <f t="shared" si="12"/>
        <v>0</v>
      </c>
      <c r="L60" s="28">
        <f t="shared" si="12"/>
        <v>0</v>
      </c>
      <c r="M60" s="28">
        <f t="shared" si="12"/>
        <v>0</v>
      </c>
      <c r="N60" s="28">
        <f t="shared" si="12"/>
        <v>0</v>
      </c>
    </row>
    <row r="61" spans="1:19" s="31" customFormat="1" ht="7.9" customHeight="1">
      <c r="A61" s="32"/>
      <c r="B61" s="33"/>
      <c r="C61" s="33"/>
      <c r="D61" s="33"/>
      <c r="E61" s="33"/>
      <c r="F61" s="33"/>
      <c r="G61" s="33"/>
      <c r="H61" s="33"/>
      <c r="I61" s="33"/>
      <c r="J61" s="33"/>
      <c r="K61" s="33"/>
      <c r="L61" s="33"/>
      <c r="M61" s="33"/>
      <c r="N61" s="33"/>
    </row>
    <row r="62" spans="1:19" s="31" customFormat="1" ht="12">
      <c r="A62" s="119" t="s">
        <v>171</v>
      </c>
      <c r="B62" s="35">
        <f>IF(B60&gt;0,-Inputs!$B$24*'P&amp;L Budget'!B60,0)</f>
        <v>0</v>
      </c>
      <c r="C62" s="35">
        <f>+IF(SUM($B$60:C60)&gt;0,-Inputs!$B$24*SUM($B$60:C60)-SUM($B$62:B62),0-SUM($B$62:B62))</f>
        <v>0</v>
      </c>
      <c r="D62" s="35">
        <f>+IF(SUM($B$60:D60)&gt;0,-Inputs!$B$24*SUM($B$60:D60)-SUM($B$62:C62),0-SUM($B$62:C62))</f>
        <v>0</v>
      </c>
      <c r="E62" s="35">
        <f>+IF(SUM($B$60:E60)&gt;0,-Inputs!$B$24*SUM($B$60:E60)-SUM($B$62:D62),0-SUM($B$62:D62))</f>
        <v>0</v>
      </c>
      <c r="F62" s="35">
        <f>+IF(SUM($B$60:F60)&gt;0,-Inputs!$B$24*SUM($B$60:F60)-SUM($B$62:E62),0-SUM($B$62:E62))</f>
        <v>0</v>
      </c>
      <c r="G62" s="35">
        <f>+IF(SUM($B$60:G60)&gt;0,-Inputs!$B$24*SUM($B$60:G60)-SUM($B$62:F62),0-SUM($B$62:F62))</f>
        <v>0</v>
      </c>
      <c r="H62" s="35">
        <f>+IF(SUM($B$60:H60)&gt;0,-Inputs!$B$24*SUM($B$60:H60)-SUM($B$62:G62),0-SUM($B$62:G62))</f>
        <v>0</v>
      </c>
      <c r="I62" s="35">
        <f>+IF(SUM($B$60:I60)&gt;0,-Inputs!$B$24*SUM($B$60:I60)-SUM($B$62:H62),0-SUM($B$62:H62))</f>
        <v>0</v>
      </c>
      <c r="J62" s="35">
        <f>+IF(SUM($B$60:J60)&gt;0,-Inputs!$B$24*SUM($B$60:J60)-SUM($B$62:I62),0-SUM($B$62:I62))</f>
        <v>0</v>
      </c>
      <c r="K62" s="35">
        <f>+IF(SUM($B$60:K60)&gt;0,-Inputs!$B$24*SUM($B$60:K60)-SUM($B$62:J62),0-SUM($B$62:J62))</f>
        <v>0</v>
      </c>
      <c r="L62" s="35">
        <f>+IF(SUM($B$60:L60)&gt;0,-Inputs!$B$24*SUM($B$60:L60)-SUM($B$62:K62),0-SUM($B$62:K62))</f>
        <v>0</v>
      </c>
      <c r="M62" s="35">
        <f>+IF(SUM($B$60:M60)&gt;0,-Inputs!$B$24*SUM($B$60:M60)-SUM($B$62:L62),0-SUM($B$62:L62))</f>
        <v>0</v>
      </c>
      <c r="N62" s="23">
        <f>SUM(B62:M62)</f>
        <v>0</v>
      </c>
      <c r="O62" s="154"/>
    </row>
    <row r="63" spans="1:19" s="20" customFormat="1" ht="8.25" customHeight="1">
      <c r="A63" s="8"/>
      <c r="B63" s="25"/>
      <c r="C63" s="25"/>
      <c r="D63" s="25"/>
      <c r="E63" s="25"/>
      <c r="F63" s="25"/>
      <c r="G63" s="25"/>
      <c r="H63" s="25"/>
      <c r="I63" s="25"/>
      <c r="J63" s="25"/>
      <c r="K63" s="25"/>
      <c r="L63" s="25"/>
      <c r="M63" s="25"/>
      <c r="N63" s="25"/>
    </row>
    <row r="64" spans="1:19" s="20" customFormat="1" ht="12">
      <c r="A64" s="110" t="s">
        <v>102</v>
      </c>
      <c r="B64" s="28">
        <f t="shared" ref="B64:N64" si="13">+B60+B62</f>
        <v>0</v>
      </c>
      <c r="C64" s="28">
        <f t="shared" si="13"/>
        <v>0</v>
      </c>
      <c r="D64" s="28">
        <f t="shared" si="13"/>
        <v>0</v>
      </c>
      <c r="E64" s="28">
        <f t="shared" si="13"/>
        <v>0</v>
      </c>
      <c r="F64" s="28">
        <f t="shared" si="13"/>
        <v>0</v>
      </c>
      <c r="G64" s="28">
        <f t="shared" si="13"/>
        <v>0</v>
      </c>
      <c r="H64" s="28">
        <f t="shared" si="13"/>
        <v>0</v>
      </c>
      <c r="I64" s="28">
        <f t="shared" si="13"/>
        <v>0</v>
      </c>
      <c r="J64" s="28">
        <f t="shared" si="13"/>
        <v>0</v>
      </c>
      <c r="K64" s="28">
        <f t="shared" si="13"/>
        <v>0</v>
      </c>
      <c r="L64" s="28">
        <f t="shared" si="13"/>
        <v>0</v>
      </c>
      <c r="M64" s="28">
        <f t="shared" si="13"/>
        <v>0</v>
      </c>
      <c r="N64" s="28">
        <f t="shared" si="13"/>
        <v>0</v>
      </c>
    </row>
    <row r="65" spans="1:14" s="37" customFormat="1" ht="11.25">
      <c r="A65" s="36"/>
    </row>
    <row r="67" spans="1:14">
      <c r="A67" s="120" t="s">
        <v>27</v>
      </c>
      <c r="B67" s="38" t="str">
        <f t="shared" ref="B67:N67" si="14">IF(B11=0,"-",B24/B11)</f>
        <v>-</v>
      </c>
      <c r="C67" s="38" t="str">
        <f t="shared" si="14"/>
        <v>-</v>
      </c>
      <c r="D67" s="38" t="str">
        <f t="shared" si="14"/>
        <v>-</v>
      </c>
      <c r="E67" s="38" t="str">
        <f t="shared" si="14"/>
        <v>-</v>
      </c>
      <c r="F67" s="38" t="str">
        <f t="shared" si="14"/>
        <v>-</v>
      </c>
      <c r="G67" s="38" t="str">
        <f t="shared" si="14"/>
        <v>-</v>
      </c>
      <c r="H67" s="38" t="str">
        <f t="shared" si="14"/>
        <v>-</v>
      </c>
      <c r="I67" s="38" t="str">
        <f t="shared" si="14"/>
        <v>-</v>
      </c>
      <c r="J67" s="38" t="str">
        <f t="shared" si="14"/>
        <v>-</v>
      </c>
      <c r="K67" s="38" t="str">
        <f t="shared" si="14"/>
        <v>-</v>
      </c>
      <c r="L67" s="38" t="str">
        <f t="shared" si="14"/>
        <v>-</v>
      </c>
      <c r="M67" s="38" t="str">
        <f t="shared" si="14"/>
        <v>-</v>
      </c>
      <c r="N67" s="38" t="str">
        <f t="shared" si="14"/>
        <v>-</v>
      </c>
    </row>
    <row r="68" spans="1:14">
      <c r="A68" s="121" t="s">
        <v>28</v>
      </c>
      <c r="B68" s="40" t="str">
        <f t="shared" ref="B68:N68" si="15">IF(B11=0,"-",B64/B11)</f>
        <v>-</v>
      </c>
      <c r="C68" s="40" t="str">
        <f t="shared" si="15"/>
        <v>-</v>
      </c>
      <c r="D68" s="40" t="str">
        <f t="shared" si="15"/>
        <v>-</v>
      </c>
      <c r="E68" s="40" t="str">
        <f t="shared" si="15"/>
        <v>-</v>
      </c>
      <c r="F68" s="40" t="str">
        <f t="shared" si="15"/>
        <v>-</v>
      </c>
      <c r="G68" s="40" t="str">
        <f t="shared" si="15"/>
        <v>-</v>
      </c>
      <c r="H68" s="40" t="str">
        <f t="shared" si="15"/>
        <v>-</v>
      </c>
      <c r="I68" s="40" t="str">
        <f t="shared" si="15"/>
        <v>-</v>
      </c>
      <c r="J68" s="40" t="str">
        <f t="shared" si="15"/>
        <v>-</v>
      </c>
      <c r="K68" s="40" t="str">
        <f t="shared" si="15"/>
        <v>-</v>
      </c>
      <c r="L68" s="40" t="str">
        <f t="shared" si="15"/>
        <v>-</v>
      </c>
      <c r="M68" s="40" t="str">
        <f t="shared" si="15"/>
        <v>-</v>
      </c>
      <c r="N68" s="40" t="str">
        <f t="shared" si="15"/>
        <v>-</v>
      </c>
    </row>
  </sheetData>
  <sheetProtection sheet="1"/>
  <phoneticPr fontId="0" type="noConversion"/>
  <dataValidations count="3">
    <dataValidation type="list" allowBlank="1" showInputMessage="1" showErrorMessage="1" sqref="Q14:Q21 Q57 Q28:Q47">
      <formula1>$R$1:$R$2</formula1>
    </dataValidation>
    <dataValidation allowBlank="1" showInputMessage="1" showErrorMessage="1" promptTitle="Calculation cell" prompt="DO NO CHANGE" sqref="R1:R2"/>
    <dataValidation allowBlank="1" showInputMessage="1" showErrorMessage="1" promptTitle="Data entry" prompt="Enter revenue as positive and expenses as negative" sqref="B53:M56"/>
  </dataValidations>
  <printOptions horizontalCentered="1"/>
  <pageMargins left="0.2" right="0.18" top="0.27559055118110237" bottom="0.35433070866141736" header="0" footer="0"/>
  <pageSetup scale="6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65"/>
  <sheetViews>
    <sheetView workbookViewId="0">
      <selection activeCell="E30" sqref="E30:E31"/>
    </sheetView>
  </sheetViews>
  <sheetFormatPr defaultRowHeight="12.75"/>
  <cols>
    <col min="1" max="1" width="27.7109375" style="41" customWidth="1"/>
    <col min="2" max="8" width="9.5703125" style="39" customWidth="1"/>
    <col min="9" max="13" width="9.140625" style="39"/>
    <col min="14" max="14" width="12.5703125" style="39" customWidth="1"/>
    <col min="15" max="15" width="9.140625" style="99"/>
    <col min="16" max="16384" width="9.140625" style="39"/>
  </cols>
  <sheetData>
    <row r="1" spans="1:17" s="12" customFormat="1" ht="18">
      <c r="A1" s="13" t="str">
        <f>+Inputs!$B1</f>
        <v>Enter name - input tab</v>
      </c>
      <c r="B1" s="11"/>
      <c r="C1" s="11"/>
      <c r="D1" s="11"/>
      <c r="E1" s="11"/>
      <c r="F1" s="11"/>
      <c r="G1" s="11"/>
      <c r="H1" s="11"/>
      <c r="O1" s="90"/>
      <c r="Q1" s="117" t="s">
        <v>105</v>
      </c>
    </row>
    <row r="2" spans="1:17" s="12" customFormat="1">
      <c r="A2" s="10"/>
      <c r="B2" s="11"/>
      <c r="C2" s="11"/>
      <c r="D2" s="11"/>
      <c r="E2" s="11"/>
      <c r="F2" s="11"/>
      <c r="G2" s="11"/>
      <c r="H2" s="11"/>
      <c r="O2" s="90"/>
      <c r="Q2" s="117" t="s">
        <v>145</v>
      </c>
    </row>
    <row r="3" spans="1:17" s="12" customFormat="1" ht="18">
      <c r="A3" s="13" t="str">
        <f>+'P&amp;L Budget'!A3</f>
        <v>Profit &amp; Loss Statement</v>
      </c>
      <c r="B3" s="11"/>
      <c r="C3" s="11"/>
      <c r="D3" s="11"/>
      <c r="E3" s="11"/>
      <c r="F3" s="11"/>
      <c r="G3" s="11"/>
      <c r="H3" s="11"/>
      <c r="O3" s="90"/>
    </row>
    <row r="4" spans="1:17" s="12" customFormat="1">
      <c r="A4" s="11"/>
      <c r="B4" s="11"/>
      <c r="C4" s="11"/>
      <c r="D4" s="11"/>
      <c r="E4" s="11"/>
      <c r="F4" s="11"/>
      <c r="G4" s="11"/>
      <c r="H4" s="11"/>
      <c r="O4" s="90"/>
    </row>
    <row r="5" spans="1:17" s="17" customFormat="1" ht="11.25">
      <c r="A5" s="14"/>
      <c r="B5" s="15">
        <f>+Inputs!$B$52</f>
        <v>43675</v>
      </c>
      <c r="C5" s="15">
        <f>+Inputs!$C$52</f>
        <v>43706</v>
      </c>
      <c r="D5" s="15">
        <f>+Inputs!$D$52</f>
        <v>43737</v>
      </c>
      <c r="E5" s="15">
        <f>+Inputs!$E$52</f>
        <v>43767</v>
      </c>
      <c r="F5" s="15">
        <f>+Inputs!$F$52</f>
        <v>43798</v>
      </c>
      <c r="G5" s="15">
        <f>+Inputs!$G$52</f>
        <v>43828</v>
      </c>
      <c r="H5" s="15">
        <f>+Inputs!$H$52</f>
        <v>43859</v>
      </c>
      <c r="I5" s="15">
        <f>+Inputs!$I$52</f>
        <v>43890</v>
      </c>
      <c r="J5" s="15">
        <f>+Inputs!$J$52</f>
        <v>43920</v>
      </c>
      <c r="K5" s="15">
        <f>+Inputs!$K$52</f>
        <v>43951</v>
      </c>
      <c r="L5" s="15">
        <f>+Inputs!$L$52</f>
        <v>43981</v>
      </c>
      <c r="M5" s="15">
        <f>+Inputs!$M$52</f>
        <v>44012</v>
      </c>
      <c r="N5" s="16" t="s">
        <v>29</v>
      </c>
      <c r="O5" s="91" t="s">
        <v>103</v>
      </c>
    </row>
    <row r="6" spans="1:17" s="20" customFormat="1" ht="12">
      <c r="A6" s="18" t="str">
        <f>+'P&amp;L Budget'!A6</f>
        <v>Revenue</v>
      </c>
      <c r="B6" s="19"/>
      <c r="C6" s="19"/>
      <c r="D6" s="19"/>
      <c r="E6" s="19"/>
      <c r="F6" s="19"/>
      <c r="G6" s="19"/>
      <c r="H6" s="19"/>
      <c r="I6" s="19"/>
      <c r="J6" s="19"/>
      <c r="K6" s="19"/>
      <c r="L6" s="19"/>
      <c r="M6" s="19"/>
      <c r="N6" s="19"/>
      <c r="O6" s="92"/>
    </row>
    <row r="7" spans="1:17" s="20" customFormat="1" ht="12">
      <c r="A7" s="21" t="str">
        <f>+'P&amp;L Budget'!A7</f>
        <v>Service fees</v>
      </c>
      <c r="B7" s="22">
        <f>'P&amp;L Budget'!B7*(1+'P&amp;L Budget'!$P7)</f>
        <v>0</v>
      </c>
      <c r="C7" s="22">
        <f>'P&amp;L Budget'!C7*(1+'P&amp;L Budget'!$P7)</f>
        <v>0</v>
      </c>
      <c r="D7" s="22">
        <f>'P&amp;L Budget'!D7*(1+'P&amp;L Budget'!$P7)</f>
        <v>0</v>
      </c>
      <c r="E7" s="22">
        <f>'P&amp;L Budget'!E7*(1+'P&amp;L Budget'!$P7)</f>
        <v>0</v>
      </c>
      <c r="F7" s="22">
        <f>'P&amp;L Budget'!F7*(1+'P&amp;L Budget'!$P7)</f>
        <v>0</v>
      </c>
      <c r="G7" s="22">
        <f>'P&amp;L Budget'!G7*(1+'P&amp;L Budget'!$P7)</f>
        <v>0</v>
      </c>
      <c r="H7" s="22">
        <f>'P&amp;L Budget'!H7*(1+'P&amp;L Budget'!$P7)</f>
        <v>0</v>
      </c>
      <c r="I7" s="22">
        <f>'P&amp;L Budget'!I7*(1+'P&amp;L Budget'!$P7)</f>
        <v>0</v>
      </c>
      <c r="J7" s="22">
        <f>'P&amp;L Budget'!J7*(1+'P&amp;L Budget'!$P7)</f>
        <v>0</v>
      </c>
      <c r="K7" s="22">
        <f>'P&amp;L Budget'!K7*(1+'P&amp;L Budget'!$P7)</f>
        <v>0</v>
      </c>
      <c r="L7" s="22">
        <f>'P&amp;L Budget'!L7*(1+'P&amp;L Budget'!$P7)</f>
        <v>0</v>
      </c>
      <c r="M7" s="22">
        <f>'P&amp;L Budget'!M7*(1+'P&amp;L Budget'!$P7)</f>
        <v>0</v>
      </c>
      <c r="N7" s="23">
        <f>SUM(B7:M7)</f>
        <v>0</v>
      </c>
      <c r="O7" s="93">
        <f>+N7-'P&amp;L Budget'!N7*(1+'P&amp;L Budget'!P7)</f>
        <v>0</v>
      </c>
    </row>
    <row r="8" spans="1:17" s="20" customFormat="1" ht="12">
      <c r="A8" s="21">
        <f>+'P&amp;L Budget'!A8</f>
        <v>0</v>
      </c>
      <c r="B8" s="22">
        <f>'P&amp;L Budget'!B8*(1+'P&amp;L Budget'!$P8)</f>
        <v>0</v>
      </c>
      <c r="C8" s="22">
        <f>'P&amp;L Budget'!C8*(1+'P&amp;L Budget'!$P8)</f>
        <v>0</v>
      </c>
      <c r="D8" s="22">
        <f>'P&amp;L Budget'!D8*(1+'P&amp;L Budget'!$P8)</f>
        <v>0</v>
      </c>
      <c r="E8" s="22">
        <f>'P&amp;L Budget'!E8*(1+'P&amp;L Budget'!$P8)</f>
        <v>0</v>
      </c>
      <c r="F8" s="22">
        <f>'P&amp;L Budget'!F8*(1+'P&amp;L Budget'!$P8)</f>
        <v>0</v>
      </c>
      <c r="G8" s="22">
        <f>'P&amp;L Budget'!G8*(1+'P&amp;L Budget'!$P8)</f>
        <v>0</v>
      </c>
      <c r="H8" s="22">
        <f>'P&amp;L Budget'!H8*(1+'P&amp;L Budget'!$P8)</f>
        <v>0</v>
      </c>
      <c r="I8" s="22">
        <f>'P&amp;L Budget'!I8*(1+'P&amp;L Budget'!$P8)</f>
        <v>0</v>
      </c>
      <c r="J8" s="22">
        <f>'P&amp;L Budget'!J8*(1+'P&amp;L Budget'!$P8)</f>
        <v>0</v>
      </c>
      <c r="K8" s="22">
        <f>'P&amp;L Budget'!K8*(1+'P&amp;L Budget'!$P8)</f>
        <v>0</v>
      </c>
      <c r="L8" s="22">
        <f>'P&amp;L Budget'!L8*(1+'P&amp;L Budget'!$P8)</f>
        <v>0</v>
      </c>
      <c r="M8" s="22">
        <f>'P&amp;L Budget'!M8*(1+'P&amp;L Budget'!$P8)</f>
        <v>0</v>
      </c>
      <c r="N8" s="23">
        <f>SUM(B8:M8)</f>
        <v>0</v>
      </c>
      <c r="O8" s="93">
        <f>+N8-'P&amp;L Budget'!N8*(1+'P&amp;L Budget'!P8)</f>
        <v>0</v>
      </c>
    </row>
    <row r="9" spans="1:17" s="20" customFormat="1" ht="12">
      <c r="A9" s="21">
        <f>+'P&amp;L Budget'!A9</f>
        <v>0</v>
      </c>
      <c r="B9" s="22">
        <f>'P&amp;L Budget'!B9*(1+'P&amp;L Budget'!$P9)</f>
        <v>0</v>
      </c>
      <c r="C9" s="22">
        <f>'P&amp;L Budget'!C9*(1+'P&amp;L Budget'!$P9)</f>
        <v>0</v>
      </c>
      <c r="D9" s="22">
        <f>'P&amp;L Budget'!D9*(1+'P&amp;L Budget'!$P9)</f>
        <v>0</v>
      </c>
      <c r="E9" s="22">
        <f>'P&amp;L Budget'!E9*(1+'P&amp;L Budget'!$P9)</f>
        <v>0</v>
      </c>
      <c r="F9" s="22">
        <f>'P&amp;L Budget'!F9*(1+'P&amp;L Budget'!$P9)</f>
        <v>0</v>
      </c>
      <c r="G9" s="22">
        <f>'P&amp;L Budget'!G9*(1+'P&amp;L Budget'!$P9)</f>
        <v>0</v>
      </c>
      <c r="H9" s="22">
        <f>'P&amp;L Budget'!H9*(1+'P&amp;L Budget'!$P9)</f>
        <v>0</v>
      </c>
      <c r="I9" s="22">
        <f>'P&amp;L Budget'!I9*(1+'P&amp;L Budget'!$P9)</f>
        <v>0</v>
      </c>
      <c r="J9" s="22">
        <f>'P&amp;L Budget'!J9*(1+'P&amp;L Budget'!$P9)</f>
        <v>0</v>
      </c>
      <c r="K9" s="22">
        <f>'P&amp;L Budget'!K9*(1+'P&amp;L Budget'!$P9)</f>
        <v>0</v>
      </c>
      <c r="L9" s="22">
        <f>'P&amp;L Budget'!L9*(1+'P&amp;L Budget'!$P9)</f>
        <v>0</v>
      </c>
      <c r="M9" s="22">
        <f>'P&amp;L Budget'!M9*(1+'P&amp;L Budget'!$P9)</f>
        <v>0</v>
      </c>
      <c r="N9" s="23">
        <f>SUM(B9:M9)</f>
        <v>0</v>
      </c>
      <c r="O9" s="93">
        <f>+N9-'P&amp;L Budget'!N9*(1+'P&amp;L Budget'!P9)</f>
        <v>0</v>
      </c>
    </row>
    <row r="10" spans="1:17" s="20" customFormat="1" ht="12">
      <c r="A10" s="21">
        <f>+'P&amp;L Budget'!A10</f>
        <v>0</v>
      </c>
      <c r="B10" s="22">
        <f>'P&amp;L Budget'!B10*(1+'P&amp;L Budget'!$P10)</f>
        <v>0</v>
      </c>
      <c r="C10" s="22">
        <f>'P&amp;L Budget'!C10*(1+'P&amp;L Budget'!$P10)</f>
        <v>0</v>
      </c>
      <c r="D10" s="22">
        <f>'P&amp;L Budget'!D10*(1+'P&amp;L Budget'!$P10)</f>
        <v>0</v>
      </c>
      <c r="E10" s="22">
        <f>'P&amp;L Budget'!E10*(1+'P&amp;L Budget'!$P10)</f>
        <v>0</v>
      </c>
      <c r="F10" s="22">
        <f>'P&amp;L Budget'!F10*(1+'P&amp;L Budget'!$P10)</f>
        <v>0</v>
      </c>
      <c r="G10" s="22">
        <f>'P&amp;L Budget'!G10*(1+'P&amp;L Budget'!$P10)</f>
        <v>0</v>
      </c>
      <c r="H10" s="22">
        <f>'P&amp;L Budget'!H10*(1+'P&amp;L Budget'!$P10)</f>
        <v>0</v>
      </c>
      <c r="I10" s="22">
        <f>'P&amp;L Budget'!I10*(1+'P&amp;L Budget'!$P10)</f>
        <v>0</v>
      </c>
      <c r="J10" s="22">
        <f>'P&amp;L Budget'!J10*(1+'P&amp;L Budget'!$P10)</f>
        <v>0</v>
      </c>
      <c r="K10" s="22">
        <f>'P&amp;L Budget'!K10*(1+'P&amp;L Budget'!$P10)</f>
        <v>0</v>
      </c>
      <c r="L10" s="22">
        <f>'P&amp;L Budget'!L10*(1+'P&amp;L Budget'!$P10)</f>
        <v>0</v>
      </c>
      <c r="M10" s="22">
        <f>'P&amp;L Budget'!M10*(1+'P&amp;L Budget'!$P10)</f>
        <v>0</v>
      </c>
      <c r="N10" s="23">
        <f>SUM(B10:M10)</f>
        <v>0</v>
      </c>
      <c r="O10" s="93">
        <f>+N10-'P&amp;L Budget'!N10*(1+'P&amp;L Budget'!P10)</f>
        <v>0</v>
      </c>
    </row>
    <row r="11" spans="1:17" s="20" customFormat="1" ht="12">
      <c r="A11" s="24" t="str">
        <f>+"Total "&amp;A6</f>
        <v>Total Revenue</v>
      </c>
      <c r="B11" s="23">
        <f t="shared" ref="B11:O11" si="0">SUM(B7:B10)</f>
        <v>0</v>
      </c>
      <c r="C11" s="23">
        <f t="shared" si="0"/>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94">
        <f t="shared" si="0"/>
        <v>0</v>
      </c>
    </row>
    <row r="12" spans="1:17" s="20" customFormat="1" ht="8.25" customHeight="1">
      <c r="A12" s="8"/>
      <c r="B12" s="25"/>
      <c r="C12" s="25"/>
      <c r="D12" s="25"/>
      <c r="E12" s="25"/>
      <c r="F12" s="25"/>
      <c r="G12" s="25"/>
      <c r="H12" s="25"/>
      <c r="I12" s="25"/>
      <c r="J12" s="25"/>
      <c r="K12" s="25"/>
      <c r="L12" s="25"/>
      <c r="M12" s="25"/>
      <c r="N12" s="25"/>
      <c r="O12" s="95"/>
    </row>
    <row r="13" spans="1:17" s="20" customFormat="1" ht="12">
      <c r="A13" s="18" t="str">
        <f>+'P&amp;L Budget'!A13</f>
        <v>Cost of Sales</v>
      </c>
      <c r="B13" s="25"/>
      <c r="C13" s="25"/>
      <c r="D13" s="25"/>
      <c r="E13" s="25"/>
      <c r="F13" s="25"/>
      <c r="G13" s="25"/>
      <c r="H13" s="25"/>
      <c r="I13" s="25"/>
      <c r="J13" s="25"/>
      <c r="K13" s="25"/>
      <c r="L13" s="25"/>
      <c r="M13" s="25"/>
      <c r="N13" s="25"/>
      <c r="O13" s="95"/>
    </row>
    <row r="14" spans="1:17" s="20" customFormat="1" ht="12">
      <c r="A14" s="21" t="str">
        <f>+'P&amp;L Budget'!A14</f>
        <v>Direct wages</v>
      </c>
      <c r="B14" s="22">
        <f>'P&amp;L Budget'!B14*(1+'P&amp;L Budget'!$P14)</f>
        <v>0</v>
      </c>
      <c r="C14" s="22">
        <f>'P&amp;L Budget'!C14*(1+'P&amp;L Budget'!$P14)</f>
        <v>0</v>
      </c>
      <c r="D14" s="22">
        <f>'P&amp;L Budget'!D14*(1+'P&amp;L Budget'!$P14)</f>
        <v>0</v>
      </c>
      <c r="E14" s="22">
        <f>'P&amp;L Budget'!E14*(1+'P&amp;L Budget'!$P14)</f>
        <v>0</v>
      </c>
      <c r="F14" s="22">
        <f>'P&amp;L Budget'!F14*(1+'P&amp;L Budget'!$P14)</f>
        <v>0</v>
      </c>
      <c r="G14" s="22">
        <f>'P&amp;L Budget'!G14*(1+'P&amp;L Budget'!$P14)</f>
        <v>0</v>
      </c>
      <c r="H14" s="22">
        <f>'P&amp;L Budget'!H14*(1+'P&amp;L Budget'!$P14)</f>
        <v>0</v>
      </c>
      <c r="I14" s="22">
        <f>'P&amp;L Budget'!I14*(1+'P&amp;L Budget'!$P14)</f>
        <v>0</v>
      </c>
      <c r="J14" s="22">
        <f>'P&amp;L Budget'!J14*(1+'P&amp;L Budget'!$P14)</f>
        <v>0</v>
      </c>
      <c r="K14" s="22">
        <f>'P&amp;L Budget'!K14*(1+'P&amp;L Budget'!$P14)</f>
        <v>0</v>
      </c>
      <c r="L14" s="22">
        <f>'P&amp;L Budget'!L14*(1+'P&amp;L Budget'!$P14)</f>
        <v>0</v>
      </c>
      <c r="M14" s="22">
        <f>'P&amp;L Budget'!M14*(1+'P&amp;L Budget'!$P14)</f>
        <v>0</v>
      </c>
      <c r="N14" s="23">
        <f t="shared" ref="N14:N21" si="1">SUM(B14:M14)</f>
        <v>0</v>
      </c>
      <c r="O14" s="93">
        <f>+N14-'P&amp;L Budget'!N14*(1+'P&amp;L Budget'!P14)</f>
        <v>0</v>
      </c>
      <c r="Q14" s="20" t="str">
        <f>+'P&amp;L Budget'!Q14</f>
        <v>Yes</v>
      </c>
    </row>
    <row r="15" spans="1:17" s="20" customFormat="1" ht="12">
      <c r="A15" s="21" t="str">
        <f>+'P&amp;L Budget'!A15</f>
        <v>Product/Service 2</v>
      </c>
      <c r="B15" s="22">
        <f>'P&amp;L Budget'!B15*(1+'P&amp;L Budget'!$P15)</f>
        <v>0</v>
      </c>
      <c r="C15" s="22">
        <f>'P&amp;L Budget'!C15*(1+'P&amp;L Budget'!$P15)</f>
        <v>0</v>
      </c>
      <c r="D15" s="22">
        <f>'P&amp;L Budget'!D15*(1+'P&amp;L Budget'!$P15)</f>
        <v>0</v>
      </c>
      <c r="E15" s="22">
        <f>'P&amp;L Budget'!E15*(1+'P&amp;L Budget'!$P15)</f>
        <v>0</v>
      </c>
      <c r="F15" s="22">
        <f>'P&amp;L Budget'!F15*(1+'P&amp;L Budget'!$P15)</f>
        <v>0</v>
      </c>
      <c r="G15" s="22">
        <f>'P&amp;L Budget'!G15*(1+'P&amp;L Budget'!$P15)</f>
        <v>0</v>
      </c>
      <c r="H15" s="22">
        <f>'P&amp;L Budget'!H15*(1+'P&amp;L Budget'!$P15)</f>
        <v>0</v>
      </c>
      <c r="I15" s="22">
        <f>'P&amp;L Budget'!I15*(1+'P&amp;L Budget'!$P15)</f>
        <v>0</v>
      </c>
      <c r="J15" s="22">
        <f>'P&amp;L Budget'!J15*(1+'P&amp;L Budget'!$P15)</f>
        <v>0</v>
      </c>
      <c r="K15" s="22">
        <f>'P&amp;L Budget'!K15*(1+'P&amp;L Budget'!$P15)</f>
        <v>0</v>
      </c>
      <c r="L15" s="22">
        <f>'P&amp;L Budget'!L15*(1+'P&amp;L Budget'!$P15)</f>
        <v>0</v>
      </c>
      <c r="M15" s="22">
        <f>'P&amp;L Budget'!M15*(1+'P&amp;L Budget'!$P15)</f>
        <v>0</v>
      </c>
      <c r="N15" s="23">
        <f t="shared" si="1"/>
        <v>0</v>
      </c>
      <c r="O15" s="93">
        <f>+N15-'P&amp;L Budget'!N15*(1+'P&amp;L Budget'!P15)</f>
        <v>0</v>
      </c>
      <c r="Q15" s="20">
        <f>+'P&amp;L Budget'!Q15</f>
        <v>0</v>
      </c>
    </row>
    <row r="16" spans="1:17" s="20" customFormat="1" ht="12">
      <c r="A16" s="21" t="str">
        <f>+'P&amp;L Budget'!A16</f>
        <v>Product/Service 3</v>
      </c>
      <c r="B16" s="22">
        <f>'P&amp;L Budget'!B16*(1+'P&amp;L Budget'!$P16)</f>
        <v>0</v>
      </c>
      <c r="C16" s="22">
        <f>'P&amp;L Budget'!C16*(1+'P&amp;L Budget'!$P16)</f>
        <v>0</v>
      </c>
      <c r="D16" s="22">
        <f>'P&amp;L Budget'!D16*(1+'P&amp;L Budget'!$P16)</f>
        <v>0</v>
      </c>
      <c r="E16" s="22">
        <f>'P&amp;L Budget'!E16*(1+'P&amp;L Budget'!$P16)</f>
        <v>0</v>
      </c>
      <c r="F16" s="22">
        <f>'P&amp;L Budget'!F16*(1+'P&amp;L Budget'!$P16)</f>
        <v>0</v>
      </c>
      <c r="G16" s="22">
        <f>'P&amp;L Budget'!G16*(1+'P&amp;L Budget'!$P16)</f>
        <v>0</v>
      </c>
      <c r="H16" s="22">
        <f>'P&amp;L Budget'!H16*(1+'P&amp;L Budget'!$P16)</f>
        <v>0</v>
      </c>
      <c r="I16" s="22">
        <f>'P&amp;L Budget'!I16*(1+'P&amp;L Budget'!$P16)</f>
        <v>0</v>
      </c>
      <c r="J16" s="22">
        <f>'P&amp;L Budget'!J16*(1+'P&amp;L Budget'!$P16)</f>
        <v>0</v>
      </c>
      <c r="K16" s="22">
        <f>'P&amp;L Budget'!K16*(1+'P&amp;L Budget'!$P16)</f>
        <v>0</v>
      </c>
      <c r="L16" s="22">
        <f>'P&amp;L Budget'!L16*(1+'P&amp;L Budget'!$P16)</f>
        <v>0</v>
      </c>
      <c r="M16" s="22">
        <f>'P&amp;L Budget'!M16*(1+'P&amp;L Budget'!$P16)</f>
        <v>0</v>
      </c>
      <c r="N16" s="23">
        <f t="shared" si="1"/>
        <v>0</v>
      </c>
      <c r="O16" s="93">
        <f>+N16-'P&amp;L Budget'!N16*(1+'P&amp;L Budget'!P16)</f>
        <v>0</v>
      </c>
      <c r="Q16" s="20">
        <f>+'P&amp;L Budget'!Q16</f>
        <v>0</v>
      </c>
    </row>
    <row r="17" spans="1:17" s="20" customFormat="1" ht="12">
      <c r="A17" s="21" t="str">
        <f>+'P&amp;L Budget'!A17</f>
        <v>Product/Service 4</v>
      </c>
      <c r="B17" s="22">
        <f>'P&amp;L Budget'!B17*(1+'P&amp;L Budget'!$P17)</f>
        <v>0</v>
      </c>
      <c r="C17" s="22">
        <f>'P&amp;L Budget'!C17*(1+'P&amp;L Budget'!$P17)</f>
        <v>0</v>
      </c>
      <c r="D17" s="22">
        <f>'P&amp;L Budget'!D17*(1+'P&amp;L Budget'!$P17)</f>
        <v>0</v>
      </c>
      <c r="E17" s="22">
        <f>'P&amp;L Budget'!E17*(1+'P&amp;L Budget'!$P17)</f>
        <v>0</v>
      </c>
      <c r="F17" s="22">
        <f>'P&amp;L Budget'!F17*(1+'P&amp;L Budget'!$P17)</f>
        <v>0</v>
      </c>
      <c r="G17" s="22">
        <f>'P&amp;L Budget'!G17*(1+'P&amp;L Budget'!$P17)</f>
        <v>0</v>
      </c>
      <c r="H17" s="22">
        <f>'P&amp;L Budget'!H17*(1+'P&amp;L Budget'!$P17)</f>
        <v>0</v>
      </c>
      <c r="I17" s="22">
        <f>'P&amp;L Budget'!I17*(1+'P&amp;L Budget'!$P17)</f>
        <v>0</v>
      </c>
      <c r="J17" s="22">
        <f>'P&amp;L Budget'!J17*(1+'P&amp;L Budget'!$P17)</f>
        <v>0</v>
      </c>
      <c r="K17" s="22">
        <f>'P&amp;L Budget'!K17*(1+'P&amp;L Budget'!$P17)</f>
        <v>0</v>
      </c>
      <c r="L17" s="22">
        <f>'P&amp;L Budget'!L17*(1+'P&amp;L Budget'!$P17)</f>
        <v>0</v>
      </c>
      <c r="M17" s="22">
        <f>'P&amp;L Budget'!M17*(1+'P&amp;L Budget'!$P17)</f>
        <v>0</v>
      </c>
      <c r="N17" s="23">
        <f t="shared" si="1"/>
        <v>0</v>
      </c>
      <c r="O17" s="93">
        <f>+N17-'P&amp;L Budget'!N17*(1+'P&amp;L Budget'!P17)</f>
        <v>0</v>
      </c>
      <c r="Q17" s="20">
        <f>+'P&amp;L Budget'!Q17</f>
        <v>0</v>
      </c>
    </row>
    <row r="18" spans="1:17" s="20" customFormat="1" ht="12">
      <c r="A18" s="21" t="str">
        <f>+'P&amp;L Budget'!A18</f>
        <v>Product/Service 5</v>
      </c>
      <c r="B18" s="22">
        <f>'P&amp;L Budget'!B18*(1+'P&amp;L Budget'!$P18)</f>
        <v>0</v>
      </c>
      <c r="C18" s="22">
        <f>'P&amp;L Budget'!C18*(1+'P&amp;L Budget'!$P18)</f>
        <v>0</v>
      </c>
      <c r="D18" s="22">
        <f>'P&amp;L Budget'!D18*(1+'P&amp;L Budget'!$P18)</f>
        <v>0</v>
      </c>
      <c r="E18" s="22">
        <f>'P&amp;L Budget'!E18*(1+'P&amp;L Budget'!$P18)</f>
        <v>0</v>
      </c>
      <c r="F18" s="22">
        <f>'P&amp;L Budget'!F18*(1+'P&amp;L Budget'!$P18)</f>
        <v>0</v>
      </c>
      <c r="G18" s="22">
        <f>'P&amp;L Budget'!G18*(1+'P&amp;L Budget'!$P18)</f>
        <v>0</v>
      </c>
      <c r="H18" s="22">
        <f>'P&amp;L Budget'!H18*(1+'P&amp;L Budget'!$P18)</f>
        <v>0</v>
      </c>
      <c r="I18" s="22">
        <f>'P&amp;L Budget'!I18*(1+'P&amp;L Budget'!$P18)</f>
        <v>0</v>
      </c>
      <c r="J18" s="22">
        <f>'P&amp;L Budget'!J18*(1+'P&amp;L Budget'!$P18)</f>
        <v>0</v>
      </c>
      <c r="K18" s="22">
        <f>'P&amp;L Budget'!K18*(1+'P&amp;L Budget'!$P18)</f>
        <v>0</v>
      </c>
      <c r="L18" s="22">
        <f>'P&amp;L Budget'!L18*(1+'P&amp;L Budget'!$P18)</f>
        <v>0</v>
      </c>
      <c r="M18" s="22">
        <f>'P&amp;L Budget'!M18*(1+'P&amp;L Budget'!$P18)</f>
        <v>0</v>
      </c>
      <c r="N18" s="23">
        <f t="shared" si="1"/>
        <v>0</v>
      </c>
      <c r="O18" s="93">
        <f>+N18-'P&amp;L Budget'!N18*(1+'P&amp;L Budget'!P18)</f>
        <v>0</v>
      </c>
      <c r="Q18" s="20">
        <f>+'P&amp;L Budget'!Q18</f>
        <v>0</v>
      </c>
    </row>
    <row r="19" spans="1:17" s="20" customFormat="1" ht="12">
      <c r="A19" s="21" t="str">
        <f>+'P&amp;L Budget'!A19</f>
        <v>Product/Service 6</v>
      </c>
      <c r="B19" s="22">
        <f>'P&amp;L Budget'!B19*(1+'P&amp;L Budget'!$P19)</f>
        <v>0</v>
      </c>
      <c r="C19" s="22">
        <f>'P&amp;L Budget'!C19*(1+'P&amp;L Budget'!$P19)</f>
        <v>0</v>
      </c>
      <c r="D19" s="22">
        <f>'P&amp;L Budget'!D19*(1+'P&amp;L Budget'!$P19)</f>
        <v>0</v>
      </c>
      <c r="E19" s="22">
        <f>'P&amp;L Budget'!E19*(1+'P&amp;L Budget'!$P19)</f>
        <v>0</v>
      </c>
      <c r="F19" s="22">
        <f>'P&amp;L Budget'!F19*(1+'P&amp;L Budget'!$P19)</f>
        <v>0</v>
      </c>
      <c r="G19" s="22">
        <f>'P&amp;L Budget'!G19*(1+'P&amp;L Budget'!$P19)</f>
        <v>0</v>
      </c>
      <c r="H19" s="22">
        <f>'P&amp;L Budget'!H19*(1+'P&amp;L Budget'!$P19)</f>
        <v>0</v>
      </c>
      <c r="I19" s="22">
        <f>'P&amp;L Budget'!I19*(1+'P&amp;L Budget'!$P19)</f>
        <v>0</v>
      </c>
      <c r="J19" s="22">
        <f>'P&amp;L Budget'!J19*(1+'P&amp;L Budget'!$P19)</f>
        <v>0</v>
      </c>
      <c r="K19" s="22">
        <f>'P&amp;L Budget'!K19*(1+'P&amp;L Budget'!$P19)</f>
        <v>0</v>
      </c>
      <c r="L19" s="22">
        <f>'P&amp;L Budget'!L19*(1+'P&amp;L Budget'!$P19)</f>
        <v>0</v>
      </c>
      <c r="M19" s="22">
        <f>'P&amp;L Budget'!M19*(1+'P&amp;L Budget'!$P19)</f>
        <v>0</v>
      </c>
      <c r="N19" s="23">
        <f t="shared" si="1"/>
        <v>0</v>
      </c>
      <c r="O19" s="93">
        <f>+N19-'P&amp;L Budget'!N19*(1+'P&amp;L Budget'!P19)</f>
        <v>0</v>
      </c>
      <c r="Q19" s="20">
        <f>+'P&amp;L Budget'!Q19</f>
        <v>0</v>
      </c>
    </row>
    <row r="20" spans="1:17" s="20" customFormat="1" ht="12">
      <c r="A20" s="21" t="str">
        <f>+'P&amp;L Budget'!A20</f>
        <v>Product/Service 7</v>
      </c>
      <c r="B20" s="22">
        <f>'P&amp;L Budget'!B20*(1+'P&amp;L Budget'!$P20)</f>
        <v>0</v>
      </c>
      <c r="C20" s="22">
        <f>'P&amp;L Budget'!C20*(1+'P&amp;L Budget'!$P20)</f>
        <v>0</v>
      </c>
      <c r="D20" s="22">
        <f>'P&amp;L Budget'!D20*(1+'P&amp;L Budget'!$P20)</f>
        <v>0</v>
      </c>
      <c r="E20" s="22">
        <f>'P&amp;L Budget'!E20*(1+'P&amp;L Budget'!$P20)</f>
        <v>0</v>
      </c>
      <c r="F20" s="22">
        <f>'P&amp;L Budget'!F20*(1+'P&amp;L Budget'!$P20)</f>
        <v>0</v>
      </c>
      <c r="G20" s="22">
        <f>'P&amp;L Budget'!G20*(1+'P&amp;L Budget'!$P20)</f>
        <v>0</v>
      </c>
      <c r="H20" s="22">
        <f>'P&amp;L Budget'!H20*(1+'P&amp;L Budget'!$P20)</f>
        <v>0</v>
      </c>
      <c r="I20" s="22">
        <f>'P&amp;L Budget'!I20*(1+'P&amp;L Budget'!$P20)</f>
        <v>0</v>
      </c>
      <c r="J20" s="22">
        <f>'P&amp;L Budget'!J20*(1+'P&amp;L Budget'!$P20)</f>
        <v>0</v>
      </c>
      <c r="K20" s="22">
        <f>'P&amp;L Budget'!K20*(1+'P&amp;L Budget'!$P20)</f>
        <v>0</v>
      </c>
      <c r="L20" s="22">
        <f>'P&amp;L Budget'!L20*(1+'P&amp;L Budget'!$P20)</f>
        <v>0</v>
      </c>
      <c r="M20" s="22">
        <f>'P&amp;L Budget'!M20*(1+'P&amp;L Budget'!$P20)</f>
        <v>0</v>
      </c>
      <c r="N20" s="27">
        <f t="shared" si="1"/>
        <v>0</v>
      </c>
      <c r="O20" s="93">
        <f>+N20-'P&amp;L Budget'!N20*(1+'P&amp;L Budget'!P20)</f>
        <v>0</v>
      </c>
      <c r="Q20" s="20">
        <f>+'P&amp;L Budget'!Q20</f>
        <v>0</v>
      </c>
    </row>
    <row r="21" spans="1:17" s="20" customFormat="1" ht="12">
      <c r="A21" s="21" t="str">
        <f>+'P&amp;L Budget'!A21</f>
        <v>Product/Service 8</v>
      </c>
      <c r="B21" s="22">
        <f>'P&amp;L Budget'!B21*(1+'P&amp;L Budget'!$P21)</f>
        <v>0</v>
      </c>
      <c r="C21" s="22">
        <f>'P&amp;L Budget'!C21*(1+'P&amp;L Budget'!$P21)</f>
        <v>0</v>
      </c>
      <c r="D21" s="22">
        <f>'P&amp;L Budget'!D21*(1+'P&amp;L Budget'!$P21)</f>
        <v>0</v>
      </c>
      <c r="E21" s="22">
        <f>'P&amp;L Budget'!E21*(1+'P&amp;L Budget'!$P21)</f>
        <v>0</v>
      </c>
      <c r="F21" s="22">
        <f>'P&amp;L Budget'!F21*(1+'P&amp;L Budget'!$P21)</f>
        <v>0</v>
      </c>
      <c r="G21" s="22">
        <f>'P&amp;L Budget'!G21*(1+'P&amp;L Budget'!$P21)</f>
        <v>0</v>
      </c>
      <c r="H21" s="22">
        <f>'P&amp;L Budget'!H21*(1+'P&amp;L Budget'!$P21)</f>
        <v>0</v>
      </c>
      <c r="I21" s="22">
        <f>'P&amp;L Budget'!I21*(1+'P&amp;L Budget'!$P21)</f>
        <v>0</v>
      </c>
      <c r="J21" s="22">
        <f>'P&amp;L Budget'!J21*(1+'P&amp;L Budget'!$P21)</f>
        <v>0</v>
      </c>
      <c r="K21" s="22">
        <f>'P&amp;L Budget'!K21*(1+'P&amp;L Budget'!$P21)</f>
        <v>0</v>
      </c>
      <c r="L21" s="22">
        <f>'P&amp;L Budget'!L21*(1+'P&amp;L Budget'!$P21)</f>
        <v>0</v>
      </c>
      <c r="M21" s="22">
        <f>'P&amp;L Budget'!M21*(1+'P&amp;L Budget'!$P21)</f>
        <v>0</v>
      </c>
      <c r="N21" s="27">
        <f t="shared" si="1"/>
        <v>0</v>
      </c>
      <c r="O21" s="93">
        <f>+N21-'P&amp;L Budget'!N21*(1+'P&amp;L Budget'!P21)</f>
        <v>0</v>
      </c>
      <c r="Q21" s="20">
        <f>+'P&amp;L Budget'!Q21</f>
        <v>0</v>
      </c>
    </row>
    <row r="22" spans="1:17" s="20" customFormat="1" ht="12">
      <c r="A22" s="24" t="str">
        <f>+"Total "&amp;A13</f>
        <v>Total Cost of Sales</v>
      </c>
      <c r="B22" s="23">
        <f>SUM(B14:B21)</f>
        <v>0</v>
      </c>
      <c r="C22" s="23">
        <f t="shared" ref="C22:O22" si="2">SUM(C14:C21)</f>
        <v>0</v>
      </c>
      <c r="D22" s="23">
        <f t="shared" si="2"/>
        <v>0</v>
      </c>
      <c r="E22" s="23">
        <f t="shared" si="2"/>
        <v>0</v>
      </c>
      <c r="F22" s="23">
        <f t="shared" si="2"/>
        <v>0</v>
      </c>
      <c r="G22" s="23">
        <f t="shared" si="2"/>
        <v>0</v>
      </c>
      <c r="H22" s="23">
        <f t="shared" si="2"/>
        <v>0</v>
      </c>
      <c r="I22" s="23">
        <f t="shared" si="2"/>
        <v>0</v>
      </c>
      <c r="J22" s="23">
        <f t="shared" si="2"/>
        <v>0</v>
      </c>
      <c r="K22" s="23">
        <f t="shared" si="2"/>
        <v>0</v>
      </c>
      <c r="L22" s="23">
        <f t="shared" si="2"/>
        <v>0</v>
      </c>
      <c r="M22" s="23">
        <f t="shared" si="2"/>
        <v>0</v>
      </c>
      <c r="N22" s="23">
        <f t="shared" si="2"/>
        <v>0</v>
      </c>
      <c r="O22" s="94">
        <f t="shared" si="2"/>
        <v>0</v>
      </c>
    </row>
    <row r="23" spans="1:17" s="20" customFormat="1" ht="8.25" customHeight="1">
      <c r="A23" s="8"/>
      <c r="B23" s="25"/>
      <c r="C23" s="25"/>
      <c r="D23" s="25"/>
      <c r="E23" s="25"/>
      <c r="F23" s="25"/>
      <c r="G23" s="25"/>
      <c r="H23" s="25"/>
      <c r="I23" s="25"/>
      <c r="J23" s="25"/>
      <c r="K23" s="25"/>
      <c r="L23" s="25"/>
      <c r="M23" s="25"/>
      <c r="N23" s="25"/>
      <c r="O23" s="95"/>
    </row>
    <row r="24" spans="1:17" s="20" customFormat="1" ht="12">
      <c r="A24" s="43" t="str">
        <f>+'P&amp;L Budget'!A24</f>
        <v>Gross Profit</v>
      </c>
      <c r="B24" s="28">
        <f>+B11-B22</f>
        <v>0</v>
      </c>
      <c r="C24" s="28">
        <f t="shared" ref="C24:M24" si="3">+C11-C22</f>
        <v>0</v>
      </c>
      <c r="D24" s="28">
        <f t="shared" si="3"/>
        <v>0</v>
      </c>
      <c r="E24" s="28">
        <f t="shared" si="3"/>
        <v>0</v>
      </c>
      <c r="F24" s="28">
        <f t="shared" si="3"/>
        <v>0</v>
      </c>
      <c r="G24" s="28">
        <f t="shared" si="3"/>
        <v>0</v>
      </c>
      <c r="H24" s="28">
        <f t="shared" si="3"/>
        <v>0</v>
      </c>
      <c r="I24" s="28">
        <f t="shared" si="3"/>
        <v>0</v>
      </c>
      <c r="J24" s="28">
        <f t="shared" si="3"/>
        <v>0</v>
      </c>
      <c r="K24" s="28">
        <f t="shared" si="3"/>
        <v>0</v>
      </c>
      <c r="L24" s="28">
        <f t="shared" si="3"/>
        <v>0</v>
      </c>
      <c r="M24" s="28">
        <f t="shared" si="3"/>
        <v>0</v>
      </c>
      <c r="N24" s="28">
        <f>+N11-N22</f>
        <v>0</v>
      </c>
      <c r="O24" s="96">
        <f>+O22+O11</f>
        <v>0</v>
      </c>
    </row>
    <row r="25" spans="1:17" s="20" customFormat="1" ht="12">
      <c r="A25" s="168" t="s">
        <v>203</v>
      </c>
      <c r="B25" s="169" t="e">
        <f>+B24/B11</f>
        <v>#DIV/0!</v>
      </c>
      <c r="C25" s="169" t="e">
        <f t="shared" ref="C25:N25" si="4">+C24/C11</f>
        <v>#DIV/0!</v>
      </c>
      <c r="D25" s="169" t="e">
        <f t="shared" si="4"/>
        <v>#DIV/0!</v>
      </c>
      <c r="E25" s="169" t="e">
        <f t="shared" si="4"/>
        <v>#DIV/0!</v>
      </c>
      <c r="F25" s="169" t="e">
        <f t="shared" si="4"/>
        <v>#DIV/0!</v>
      </c>
      <c r="G25" s="169" t="e">
        <f t="shared" si="4"/>
        <v>#DIV/0!</v>
      </c>
      <c r="H25" s="169" t="e">
        <f t="shared" si="4"/>
        <v>#DIV/0!</v>
      </c>
      <c r="I25" s="169" t="e">
        <f t="shared" si="4"/>
        <v>#DIV/0!</v>
      </c>
      <c r="J25" s="169" t="e">
        <f t="shared" si="4"/>
        <v>#DIV/0!</v>
      </c>
      <c r="K25" s="169" t="e">
        <f t="shared" si="4"/>
        <v>#DIV/0!</v>
      </c>
      <c r="L25" s="169" t="e">
        <f t="shared" si="4"/>
        <v>#DIV/0!</v>
      </c>
      <c r="M25" s="169" t="e">
        <f t="shared" si="4"/>
        <v>#DIV/0!</v>
      </c>
      <c r="N25" s="169" t="e">
        <f t="shared" si="4"/>
        <v>#DIV/0!</v>
      </c>
      <c r="O25" s="166"/>
    </row>
    <row r="26" spans="1:17" s="20" customFormat="1" ht="8.25" customHeight="1">
      <c r="A26" s="8"/>
      <c r="B26" s="25"/>
      <c r="C26" s="25"/>
      <c r="D26" s="25"/>
      <c r="E26" s="25"/>
      <c r="F26" s="25"/>
      <c r="G26" s="25"/>
      <c r="H26" s="25"/>
      <c r="I26" s="25"/>
      <c r="J26" s="25"/>
      <c r="K26" s="25"/>
      <c r="L26" s="25"/>
      <c r="M26" s="25"/>
      <c r="N26" s="25"/>
      <c r="O26" s="95"/>
    </row>
    <row r="27" spans="1:17" s="20" customFormat="1" ht="12">
      <c r="A27" s="18" t="str">
        <f>+'P&amp;L Budget'!A27</f>
        <v>Operating Expenses</v>
      </c>
      <c r="B27" s="25"/>
      <c r="C27" s="25"/>
      <c r="D27" s="25"/>
      <c r="E27" s="25"/>
      <c r="F27" s="25"/>
      <c r="G27" s="25"/>
      <c r="H27" s="25"/>
      <c r="I27" s="25"/>
      <c r="J27" s="25"/>
      <c r="K27" s="25"/>
      <c r="L27" s="25"/>
      <c r="M27" s="25"/>
      <c r="N27" s="25"/>
      <c r="O27" s="95"/>
    </row>
    <row r="28" spans="1:17" s="20" customFormat="1" ht="12">
      <c r="A28" s="29" t="str">
        <f>+'P&amp;L Budget'!A28</f>
        <v>Accounting</v>
      </c>
      <c r="B28" s="22">
        <f>'P&amp;L Budget'!B28*(1+'P&amp;L Budget'!$P28)</f>
        <v>0</v>
      </c>
      <c r="C28" s="22">
        <f>'P&amp;L Budget'!C28*(1+'P&amp;L Budget'!$P28)</f>
        <v>0</v>
      </c>
      <c r="D28" s="22">
        <f>'P&amp;L Budget'!D28*(1+'P&amp;L Budget'!$P28)</f>
        <v>0</v>
      </c>
      <c r="E28" s="22">
        <f>'P&amp;L Budget'!E28*(1+'P&amp;L Budget'!$P28)</f>
        <v>0</v>
      </c>
      <c r="F28" s="22">
        <f>'P&amp;L Budget'!F28*(1+'P&amp;L Budget'!$P28)</f>
        <v>0</v>
      </c>
      <c r="G28" s="22">
        <f>'P&amp;L Budget'!G28*(1+'P&amp;L Budget'!$P28)</f>
        <v>0</v>
      </c>
      <c r="H28" s="22">
        <f>'P&amp;L Budget'!H28*(1+'P&amp;L Budget'!$P28)</f>
        <v>0</v>
      </c>
      <c r="I28" s="22">
        <f>'P&amp;L Budget'!I28*(1+'P&amp;L Budget'!$P28)</f>
        <v>0</v>
      </c>
      <c r="J28" s="22">
        <f>'P&amp;L Budget'!J28*(1+'P&amp;L Budget'!$P28)</f>
        <v>0</v>
      </c>
      <c r="K28" s="22">
        <f>'P&amp;L Budget'!K28*(1+'P&amp;L Budget'!$P28)</f>
        <v>0</v>
      </c>
      <c r="L28" s="22">
        <f>'P&amp;L Budget'!L28*(1+'P&amp;L Budget'!$P28)</f>
        <v>0</v>
      </c>
      <c r="M28" s="22">
        <f>'P&amp;L Budget'!M28*(1+'P&amp;L Budget'!$P28)</f>
        <v>0</v>
      </c>
      <c r="N28" s="23">
        <f>SUM(B28:M28)</f>
        <v>0</v>
      </c>
      <c r="O28" s="93">
        <f>+N28-'P&amp;L Budget'!N28*(1+'P&amp;L Budget'!P28)</f>
        <v>0</v>
      </c>
      <c r="Q28" s="20">
        <f>+'P&amp;L Budget'!Q28</f>
        <v>0</v>
      </c>
    </row>
    <row r="29" spans="1:17" s="20" customFormat="1" ht="12">
      <c r="A29" s="29" t="str">
        <f>+'P&amp;L Budget'!A29</f>
        <v>Advertising</v>
      </c>
      <c r="B29" s="22">
        <f>'P&amp;L Budget'!B29*(1+'P&amp;L Budget'!$P29)</f>
        <v>0</v>
      </c>
      <c r="C29" s="22">
        <f>'P&amp;L Budget'!C29*(1+'P&amp;L Budget'!$P29)</f>
        <v>0</v>
      </c>
      <c r="D29" s="22">
        <f>'P&amp;L Budget'!D29*(1+'P&amp;L Budget'!$P29)</f>
        <v>0</v>
      </c>
      <c r="E29" s="22">
        <f>'P&amp;L Budget'!E29*(1+'P&amp;L Budget'!$P29)</f>
        <v>0</v>
      </c>
      <c r="F29" s="22">
        <f>'P&amp;L Budget'!F29*(1+'P&amp;L Budget'!$P29)</f>
        <v>0</v>
      </c>
      <c r="G29" s="22">
        <f>'P&amp;L Budget'!G29*(1+'P&amp;L Budget'!$P29)</f>
        <v>0</v>
      </c>
      <c r="H29" s="22">
        <f>'P&amp;L Budget'!H29*(1+'P&amp;L Budget'!$P29)</f>
        <v>0</v>
      </c>
      <c r="I29" s="22">
        <f>'P&amp;L Budget'!I29*(1+'P&amp;L Budget'!$P29)</f>
        <v>0</v>
      </c>
      <c r="J29" s="22">
        <f>'P&amp;L Budget'!J29*(1+'P&amp;L Budget'!$P29)</f>
        <v>0</v>
      </c>
      <c r="K29" s="22">
        <f>'P&amp;L Budget'!K29*(1+'P&amp;L Budget'!$P29)</f>
        <v>0</v>
      </c>
      <c r="L29" s="22">
        <f>'P&amp;L Budget'!L29*(1+'P&amp;L Budget'!$P29)</f>
        <v>0</v>
      </c>
      <c r="M29" s="22">
        <f>'P&amp;L Budget'!M29*(1+'P&amp;L Budget'!$P29)</f>
        <v>0</v>
      </c>
      <c r="N29" s="23">
        <f t="shared" ref="N29:N47" si="5">SUM(B29:M29)</f>
        <v>0</v>
      </c>
      <c r="O29" s="93">
        <f>+N29-'P&amp;L Budget'!N29*(1+'P&amp;L Budget'!P29)</f>
        <v>0</v>
      </c>
      <c r="Q29" s="20">
        <f>+'P&amp;L Budget'!Q29</f>
        <v>0</v>
      </c>
    </row>
    <row r="30" spans="1:17" s="20" customFormat="1" ht="12">
      <c r="A30" s="29" t="str">
        <f>+'P&amp;L Budget'!A30</f>
        <v>Bank fees</v>
      </c>
      <c r="B30" s="22">
        <f>'P&amp;L Budget'!B30*(1+'P&amp;L Budget'!$P30)</f>
        <v>0</v>
      </c>
      <c r="C30" s="22">
        <f>'P&amp;L Budget'!C30*(1+'P&amp;L Budget'!$P30)</f>
        <v>0</v>
      </c>
      <c r="D30" s="22">
        <f>'P&amp;L Budget'!D30*(1+'P&amp;L Budget'!$P30)</f>
        <v>0</v>
      </c>
      <c r="E30" s="22">
        <f>'P&amp;L Budget'!E30*(1+'P&amp;L Budget'!$P30)</f>
        <v>0</v>
      </c>
      <c r="F30" s="22">
        <f>'P&amp;L Budget'!F30*(1+'P&amp;L Budget'!$P30)</f>
        <v>0</v>
      </c>
      <c r="G30" s="22">
        <f>'P&amp;L Budget'!G30*(1+'P&amp;L Budget'!$P30)</f>
        <v>0</v>
      </c>
      <c r="H30" s="22">
        <f>'P&amp;L Budget'!H30*(1+'P&amp;L Budget'!$P30)</f>
        <v>0</v>
      </c>
      <c r="I30" s="22">
        <f>'P&amp;L Budget'!I30*(1+'P&amp;L Budget'!$P30)</f>
        <v>0</v>
      </c>
      <c r="J30" s="22">
        <f>'P&amp;L Budget'!J30*(1+'P&amp;L Budget'!$P30)</f>
        <v>0</v>
      </c>
      <c r="K30" s="22">
        <f>'P&amp;L Budget'!K30*(1+'P&amp;L Budget'!$P30)</f>
        <v>0</v>
      </c>
      <c r="L30" s="22">
        <f>'P&amp;L Budget'!L30*(1+'P&amp;L Budget'!$P30)</f>
        <v>0</v>
      </c>
      <c r="M30" s="22">
        <f>'P&amp;L Budget'!M30*(1+'P&amp;L Budget'!$P30)</f>
        <v>0</v>
      </c>
      <c r="N30" s="23">
        <f t="shared" si="5"/>
        <v>0</v>
      </c>
      <c r="O30" s="93">
        <f>+N30-'P&amp;L Budget'!N30*(1+'P&amp;L Budget'!P30)</f>
        <v>0</v>
      </c>
      <c r="Q30" s="20">
        <f>+'P&amp;L Budget'!Q30</f>
        <v>0</v>
      </c>
    </row>
    <row r="31" spans="1:17" s="20" customFormat="1" ht="12">
      <c r="A31" s="29" t="str">
        <f>+'P&amp;L Budget'!A31</f>
        <v>Bad debts</v>
      </c>
      <c r="B31" s="22">
        <f>'P&amp;L Budget'!B31*(1+'P&amp;L Budget'!$P31)</f>
        <v>0</v>
      </c>
      <c r="C31" s="22">
        <f>'P&amp;L Budget'!C31*(1+'P&amp;L Budget'!$P31)</f>
        <v>0</v>
      </c>
      <c r="D31" s="22">
        <f>'P&amp;L Budget'!D31*(1+'P&amp;L Budget'!$P31)</f>
        <v>0</v>
      </c>
      <c r="E31" s="22">
        <f>'P&amp;L Budget'!E31*(1+'P&amp;L Budget'!$P31)</f>
        <v>0</v>
      </c>
      <c r="F31" s="22">
        <f>'P&amp;L Budget'!F31*(1+'P&amp;L Budget'!$P31)</f>
        <v>0</v>
      </c>
      <c r="G31" s="22">
        <f>'P&amp;L Budget'!G31*(1+'P&amp;L Budget'!$P31)</f>
        <v>0</v>
      </c>
      <c r="H31" s="22">
        <f>'P&amp;L Budget'!H31*(1+'P&amp;L Budget'!$P31)</f>
        <v>0</v>
      </c>
      <c r="I31" s="22">
        <f>'P&amp;L Budget'!I31*(1+'P&amp;L Budget'!$P31)</f>
        <v>0</v>
      </c>
      <c r="J31" s="22">
        <f>'P&amp;L Budget'!J31*(1+'P&amp;L Budget'!$P31)</f>
        <v>0</v>
      </c>
      <c r="K31" s="22">
        <f>'P&amp;L Budget'!K31*(1+'P&amp;L Budget'!$P31)</f>
        <v>0</v>
      </c>
      <c r="L31" s="22">
        <f>'P&amp;L Budget'!L31*(1+'P&amp;L Budget'!$P31)</f>
        <v>0</v>
      </c>
      <c r="M31" s="22">
        <f>'P&amp;L Budget'!M31*(1+'P&amp;L Budget'!$P31)</f>
        <v>0</v>
      </c>
      <c r="N31" s="23">
        <f t="shared" si="5"/>
        <v>0</v>
      </c>
      <c r="O31" s="93">
        <f>+N31-'P&amp;L Budget'!N31*(1+'P&amp;L Budget'!P31)</f>
        <v>0</v>
      </c>
      <c r="Q31" s="20">
        <f>+'P&amp;L Budget'!Q31</f>
        <v>0</v>
      </c>
    </row>
    <row r="32" spans="1:17" s="20" customFormat="1" ht="12">
      <c r="A32" s="29" t="str">
        <f>+'P&amp;L Budget'!A32</f>
        <v>Cleaning</v>
      </c>
      <c r="B32" s="22">
        <f>'P&amp;L Budget'!B32*(1+'P&amp;L Budget'!$P32)</f>
        <v>0</v>
      </c>
      <c r="C32" s="22">
        <f>'P&amp;L Budget'!C32*(1+'P&amp;L Budget'!$P32)</f>
        <v>0</v>
      </c>
      <c r="D32" s="22">
        <f>'P&amp;L Budget'!D32*(1+'P&amp;L Budget'!$P32)</f>
        <v>0</v>
      </c>
      <c r="E32" s="22">
        <f>'P&amp;L Budget'!E32*(1+'P&amp;L Budget'!$P32)</f>
        <v>0</v>
      </c>
      <c r="F32" s="22">
        <f>'P&amp;L Budget'!F32*(1+'P&amp;L Budget'!$P32)</f>
        <v>0</v>
      </c>
      <c r="G32" s="22">
        <f>'P&amp;L Budget'!G32*(1+'P&amp;L Budget'!$P32)</f>
        <v>0</v>
      </c>
      <c r="H32" s="22">
        <f>'P&amp;L Budget'!H32*(1+'P&amp;L Budget'!$P32)</f>
        <v>0</v>
      </c>
      <c r="I32" s="22">
        <f>'P&amp;L Budget'!I32*(1+'P&amp;L Budget'!$P32)</f>
        <v>0</v>
      </c>
      <c r="J32" s="22">
        <f>'P&amp;L Budget'!J32*(1+'P&amp;L Budget'!$P32)</f>
        <v>0</v>
      </c>
      <c r="K32" s="22">
        <f>'P&amp;L Budget'!K32*(1+'P&amp;L Budget'!$P32)</f>
        <v>0</v>
      </c>
      <c r="L32" s="22">
        <f>'P&amp;L Budget'!L32*(1+'P&amp;L Budget'!$P32)</f>
        <v>0</v>
      </c>
      <c r="M32" s="22">
        <f>'P&amp;L Budget'!M32*(1+'P&amp;L Budget'!$P32)</f>
        <v>0</v>
      </c>
      <c r="N32" s="23">
        <f t="shared" si="5"/>
        <v>0</v>
      </c>
      <c r="O32" s="93">
        <f>+N32-'P&amp;L Budget'!N32*(1+'P&amp;L Budget'!P32)</f>
        <v>0</v>
      </c>
      <c r="Q32" s="20">
        <f>+'P&amp;L Budget'!Q32</f>
        <v>0</v>
      </c>
    </row>
    <row r="33" spans="1:17" s="20" customFormat="1" ht="12">
      <c r="A33" s="29" t="str">
        <f>+'P&amp;L Budget'!A33</f>
        <v>Commission</v>
      </c>
      <c r="B33" s="22">
        <f>'P&amp;L Budget'!B33*(1+'P&amp;L Budget'!$P33)</f>
        <v>0</v>
      </c>
      <c r="C33" s="22">
        <f>'P&amp;L Budget'!C33*(1+'P&amp;L Budget'!$P33)</f>
        <v>0</v>
      </c>
      <c r="D33" s="22">
        <f>'P&amp;L Budget'!D33*(1+'P&amp;L Budget'!$P33)</f>
        <v>0</v>
      </c>
      <c r="E33" s="22">
        <f>'P&amp;L Budget'!E33*(1+'P&amp;L Budget'!$P33)</f>
        <v>0</v>
      </c>
      <c r="F33" s="22">
        <f>'P&amp;L Budget'!F33*(1+'P&amp;L Budget'!$P33)</f>
        <v>0</v>
      </c>
      <c r="G33" s="22">
        <f>'P&amp;L Budget'!G33*(1+'P&amp;L Budget'!$P33)</f>
        <v>0</v>
      </c>
      <c r="H33" s="22">
        <f>'P&amp;L Budget'!H33*(1+'P&amp;L Budget'!$P33)</f>
        <v>0</v>
      </c>
      <c r="I33" s="22">
        <f>'P&amp;L Budget'!I33*(1+'P&amp;L Budget'!$P33)</f>
        <v>0</v>
      </c>
      <c r="J33" s="22">
        <f>'P&amp;L Budget'!J33*(1+'P&amp;L Budget'!$P33)</f>
        <v>0</v>
      </c>
      <c r="K33" s="22">
        <f>'P&amp;L Budget'!K33*(1+'P&amp;L Budget'!$P33)</f>
        <v>0</v>
      </c>
      <c r="L33" s="22">
        <f>'P&amp;L Budget'!L33*(1+'P&amp;L Budget'!$P33)</f>
        <v>0</v>
      </c>
      <c r="M33" s="22">
        <f>'P&amp;L Budget'!M33*(1+'P&amp;L Budget'!$P33)</f>
        <v>0</v>
      </c>
      <c r="N33" s="23">
        <f t="shared" si="5"/>
        <v>0</v>
      </c>
      <c r="O33" s="93">
        <f>+N33-'P&amp;L Budget'!N33*(1+'P&amp;L Budget'!P33)</f>
        <v>0</v>
      </c>
      <c r="Q33" s="20">
        <f>+'P&amp;L Budget'!Q33</f>
        <v>0</v>
      </c>
    </row>
    <row r="34" spans="1:17" s="20" customFormat="1" ht="12">
      <c r="A34" s="29" t="str">
        <f>+'P&amp;L Budget'!A34</f>
        <v>Consultancy</v>
      </c>
      <c r="B34" s="22">
        <f>'P&amp;L Budget'!B34*(1+'P&amp;L Budget'!$P34)</f>
        <v>0</v>
      </c>
      <c r="C34" s="22">
        <f>'P&amp;L Budget'!C34*(1+'P&amp;L Budget'!$P34)</f>
        <v>0</v>
      </c>
      <c r="D34" s="22">
        <f>'P&amp;L Budget'!D34*(1+'P&amp;L Budget'!$P34)</f>
        <v>0</v>
      </c>
      <c r="E34" s="22">
        <f>'P&amp;L Budget'!E34*(1+'P&amp;L Budget'!$P34)</f>
        <v>0</v>
      </c>
      <c r="F34" s="22">
        <f>'P&amp;L Budget'!F34*(1+'P&amp;L Budget'!$P34)</f>
        <v>0</v>
      </c>
      <c r="G34" s="22">
        <f>'P&amp;L Budget'!G34*(1+'P&amp;L Budget'!$P34)</f>
        <v>0</v>
      </c>
      <c r="H34" s="22">
        <f>'P&amp;L Budget'!H34*(1+'P&amp;L Budget'!$P34)</f>
        <v>0</v>
      </c>
      <c r="I34" s="22">
        <f>'P&amp;L Budget'!I34*(1+'P&amp;L Budget'!$P34)</f>
        <v>0</v>
      </c>
      <c r="J34" s="22">
        <f>'P&amp;L Budget'!J34*(1+'P&amp;L Budget'!$P34)</f>
        <v>0</v>
      </c>
      <c r="K34" s="22">
        <f>'P&amp;L Budget'!K34*(1+'P&amp;L Budget'!$P34)</f>
        <v>0</v>
      </c>
      <c r="L34" s="22">
        <f>'P&amp;L Budget'!L34*(1+'P&amp;L Budget'!$P34)</f>
        <v>0</v>
      </c>
      <c r="M34" s="22">
        <f>'P&amp;L Budget'!M34*(1+'P&amp;L Budget'!$P34)</f>
        <v>0</v>
      </c>
      <c r="N34" s="23">
        <f t="shared" si="5"/>
        <v>0</v>
      </c>
      <c r="O34" s="93">
        <f>+N34-'P&amp;L Budget'!N34*(1+'P&amp;L Budget'!P34)</f>
        <v>0</v>
      </c>
      <c r="Q34" s="20">
        <f>+'P&amp;L Budget'!Q34</f>
        <v>0</v>
      </c>
    </row>
    <row r="35" spans="1:17" s="20" customFormat="1" ht="12">
      <c r="A35" s="29" t="str">
        <f>+'P&amp;L Budget'!A35</f>
        <v>Hire of plant &amp; equipment</v>
      </c>
      <c r="B35" s="22">
        <f>'P&amp;L Budget'!B35*(1+'P&amp;L Budget'!$P35)</f>
        <v>0</v>
      </c>
      <c r="C35" s="22">
        <f>'P&amp;L Budget'!C35*(1+'P&amp;L Budget'!$P35)</f>
        <v>0</v>
      </c>
      <c r="D35" s="22">
        <f>'P&amp;L Budget'!D35*(1+'P&amp;L Budget'!$P35)</f>
        <v>0</v>
      </c>
      <c r="E35" s="22">
        <f>'P&amp;L Budget'!E35*(1+'P&amp;L Budget'!$P35)</f>
        <v>0</v>
      </c>
      <c r="F35" s="22">
        <f>'P&amp;L Budget'!F35*(1+'P&amp;L Budget'!$P35)</f>
        <v>0</v>
      </c>
      <c r="G35" s="22">
        <f>'P&amp;L Budget'!G35*(1+'P&amp;L Budget'!$P35)</f>
        <v>0</v>
      </c>
      <c r="H35" s="22">
        <f>'P&amp;L Budget'!H35*(1+'P&amp;L Budget'!$P35)</f>
        <v>0</v>
      </c>
      <c r="I35" s="22">
        <f>'P&amp;L Budget'!I35*(1+'P&amp;L Budget'!$P35)</f>
        <v>0</v>
      </c>
      <c r="J35" s="22">
        <f>'P&amp;L Budget'!J35*(1+'P&amp;L Budget'!$P35)</f>
        <v>0</v>
      </c>
      <c r="K35" s="22">
        <f>'P&amp;L Budget'!K35*(1+'P&amp;L Budget'!$P35)</f>
        <v>0</v>
      </c>
      <c r="L35" s="22">
        <f>'P&amp;L Budget'!L35*(1+'P&amp;L Budget'!$P35)</f>
        <v>0</v>
      </c>
      <c r="M35" s="22">
        <f>'P&amp;L Budget'!M35*(1+'P&amp;L Budget'!$P35)</f>
        <v>0</v>
      </c>
      <c r="N35" s="23">
        <f t="shared" si="5"/>
        <v>0</v>
      </c>
      <c r="O35" s="93">
        <f>+N35-'P&amp;L Budget'!N35*(1+'P&amp;L Budget'!P35)</f>
        <v>0</v>
      </c>
      <c r="Q35" s="20">
        <f>+'P&amp;L Budget'!Q35</f>
        <v>0</v>
      </c>
    </row>
    <row r="36" spans="1:17" s="20" customFormat="1" ht="12">
      <c r="A36" s="29" t="str">
        <f>+'P&amp;L Budget'!A36</f>
        <v>Insurance</v>
      </c>
      <c r="B36" s="22">
        <f>'P&amp;L Budget'!B36*(1+'P&amp;L Budget'!$P36)</f>
        <v>0</v>
      </c>
      <c r="C36" s="22">
        <f>'P&amp;L Budget'!C36*(1+'P&amp;L Budget'!$P36)</f>
        <v>0</v>
      </c>
      <c r="D36" s="22">
        <f>'P&amp;L Budget'!D36*(1+'P&amp;L Budget'!$P36)</f>
        <v>0</v>
      </c>
      <c r="E36" s="22">
        <f>'P&amp;L Budget'!E36*(1+'P&amp;L Budget'!$P36)</f>
        <v>0</v>
      </c>
      <c r="F36" s="22">
        <f>'P&amp;L Budget'!F36*(1+'P&amp;L Budget'!$P36)</f>
        <v>0</v>
      </c>
      <c r="G36" s="22">
        <f>'P&amp;L Budget'!G36*(1+'P&amp;L Budget'!$P36)</f>
        <v>0</v>
      </c>
      <c r="H36" s="22">
        <f>'P&amp;L Budget'!H36*(1+'P&amp;L Budget'!$P36)</f>
        <v>0</v>
      </c>
      <c r="I36" s="22">
        <f>'P&amp;L Budget'!I36*(1+'P&amp;L Budget'!$P36)</f>
        <v>0</v>
      </c>
      <c r="J36" s="22">
        <f>'P&amp;L Budget'!J36*(1+'P&amp;L Budget'!$P36)</f>
        <v>0</v>
      </c>
      <c r="K36" s="22">
        <f>'P&amp;L Budget'!K36*(1+'P&amp;L Budget'!$P36)</f>
        <v>0</v>
      </c>
      <c r="L36" s="22">
        <f>'P&amp;L Budget'!L36*(1+'P&amp;L Budget'!$P36)</f>
        <v>0</v>
      </c>
      <c r="M36" s="22">
        <f>'P&amp;L Budget'!M36*(1+'P&amp;L Budget'!$P36)</f>
        <v>0</v>
      </c>
      <c r="N36" s="23">
        <f t="shared" si="5"/>
        <v>0</v>
      </c>
      <c r="O36" s="93">
        <f>+N36-'P&amp;L Budget'!N36*(1+'P&amp;L Budget'!P36)</f>
        <v>0</v>
      </c>
      <c r="Q36" s="20">
        <f>+'P&amp;L Budget'!Q36</f>
        <v>0</v>
      </c>
    </row>
    <row r="37" spans="1:17" s="20" customFormat="1" ht="12">
      <c r="A37" s="29" t="str">
        <f>+'P&amp;L Budget'!A37</f>
        <v>Leasing</v>
      </c>
      <c r="B37" s="22">
        <f>'P&amp;L Budget'!B37*(1+'P&amp;L Budget'!$P37)</f>
        <v>0</v>
      </c>
      <c r="C37" s="22">
        <f>'P&amp;L Budget'!C37*(1+'P&amp;L Budget'!$P37)</f>
        <v>0</v>
      </c>
      <c r="D37" s="22">
        <f>'P&amp;L Budget'!D37*(1+'P&amp;L Budget'!$P37)</f>
        <v>0</v>
      </c>
      <c r="E37" s="22">
        <f>'P&amp;L Budget'!E37*(1+'P&amp;L Budget'!$P37)</f>
        <v>0</v>
      </c>
      <c r="F37" s="22">
        <f>'P&amp;L Budget'!F37*(1+'P&amp;L Budget'!$P37)</f>
        <v>0</v>
      </c>
      <c r="G37" s="22">
        <f>'P&amp;L Budget'!G37*(1+'P&amp;L Budget'!$P37)</f>
        <v>0</v>
      </c>
      <c r="H37" s="22">
        <f>'P&amp;L Budget'!H37*(1+'P&amp;L Budget'!$P37)</f>
        <v>0</v>
      </c>
      <c r="I37" s="22">
        <f>'P&amp;L Budget'!I37*(1+'P&amp;L Budget'!$P37)</f>
        <v>0</v>
      </c>
      <c r="J37" s="22">
        <f>'P&amp;L Budget'!J37*(1+'P&amp;L Budget'!$P37)</f>
        <v>0</v>
      </c>
      <c r="K37" s="22">
        <f>'P&amp;L Budget'!K37*(1+'P&amp;L Budget'!$P37)</f>
        <v>0</v>
      </c>
      <c r="L37" s="22">
        <f>'P&amp;L Budget'!L37*(1+'P&amp;L Budget'!$P37)</f>
        <v>0</v>
      </c>
      <c r="M37" s="22">
        <f>'P&amp;L Budget'!M37*(1+'P&amp;L Budget'!$P37)</f>
        <v>0</v>
      </c>
      <c r="N37" s="23">
        <f t="shared" si="5"/>
        <v>0</v>
      </c>
      <c r="O37" s="93">
        <f>+N37-'P&amp;L Budget'!N37*(1+'P&amp;L Budget'!P37)</f>
        <v>0</v>
      </c>
      <c r="Q37" s="20">
        <f>+'P&amp;L Budget'!Q37</f>
        <v>0</v>
      </c>
    </row>
    <row r="38" spans="1:17" s="20" customFormat="1" ht="12">
      <c r="A38" s="29" t="str">
        <f>+'P&amp;L Budget'!A38</f>
        <v>Legals</v>
      </c>
      <c r="B38" s="22">
        <f>'P&amp;L Budget'!B38*(1+'P&amp;L Budget'!$P38)</f>
        <v>0</v>
      </c>
      <c r="C38" s="22">
        <f>'P&amp;L Budget'!C38*(1+'P&amp;L Budget'!$P38)</f>
        <v>0</v>
      </c>
      <c r="D38" s="22">
        <f>'P&amp;L Budget'!D38*(1+'P&amp;L Budget'!$P38)</f>
        <v>0</v>
      </c>
      <c r="E38" s="22">
        <f>'P&amp;L Budget'!E38*(1+'P&amp;L Budget'!$P38)</f>
        <v>0</v>
      </c>
      <c r="F38" s="22">
        <f>'P&amp;L Budget'!F38*(1+'P&amp;L Budget'!$P38)</f>
        <v>0</v>
      </c>
      <c r="G38" s="22">
        <f>'P&amp;L Budget'!G38*(1+'P&amp;L Budget'!$P38)</f>
        <v>0</v>
      </c>
      <c r="H38" s="22">
        <f>'P&amp;L Budget'!H38*(1+'P&amp;L Budget'!$P38)</f>
        <v>0</v>
      </c>
      <c r="I38" s="22">
        <f>'P&amp;L Budget'!I38*(1+'P&amp;L Budget'!$P38)</f>
        <v>0</v>
      </c>
      <c r="J38" s="22">
        <f>'P&amp;L Budget'!J38*(1+'P&amp;L Budget'!$P38)</f>
        <v>0</v>
      </c>
      <c r="K38" s="22">
        <f>'P&amp;L Budget'!K38*(1+'P&amp;L Budget'!$P38)</f>
        <v>0</v>
      </c>
      <c r="L38" s="22">
        <f>'P&amp;L Budget'!L38*(1+'P&amp;L Budget'!$P38)</f>
        <v>0</v>
      </c>
      <c r="M38" s="22">
        <f>'P&amp;L Budget'!M38*(1+'P&amp;L Budget'!$P38)</f>
        <v>0</v>
      </c>
      <c r="N38" s="23">
        <f t="shared" si="5"/>
        <v>0</v>
      </c>
      <c r="O38" s="93">
        <f>+N38-'P&amp;L Budget'!N38*(1+'P&amp;L Budget'!P38)</f>
        <v>0</v>
      </c>
      <c r="Q38" s="20">
        <f>+'P&amp;L Budget'!Q38</f>
        <v>0</v>
      </c>
    </row>
    <row r="39" spans="1:17" s="20" customFormat="1" ht="12">
      <c r="A39" s="29" t="str">
        <f>+'P&amp;L Budget'!A39</f>
        <v>Motor Vehicle costs</v>
      </c>
      <c r="B39" s="22">
        <f>'P&amp;L Budget'!B39*(1+'P&amp;L Budget'!$P39)</f>
        <v>0</v>
      </c>
      <c r="C39" s="22">
        <f>'P&amp;L Budget'!C39*(1+'P&amp;L Budget'!$P39)</f>
        <v>0</v>
      </c>
      <c r="D39" s="22">
        <f>'P&amp;L Budget'!D39*(1+'P&amp;L Budget'!$P39)</f>
        <v>0</v>
      </c>
      <c r="E39" s="22">
        <f>'P&amp;L Budget'!E39*(1+'P&amp;L Budget'!$P39)</f>
        <v>0</v>
      </c>
      <c r="F39" s="22">
        <f>'P&amp;L Budget'!F39*(1+'P&amp;L Budget'!$P39)</f>
        <v>0</v>
      </c>
      <c r="G39" s="22">
        <f>'P&amp;L Budget'!G39*(1+'P&amp;L Budget'!$P39)</f>
        <v>0</v>
      </c>
      <c r="H39" s="22">
        <f>'P&amp;L Budget'!H39*(1+'P&amp;L Budget'!$P39)</f>
        <v>0</v>
      </c>
      <c r="I39" s="22">
        <f>'P&amp;L Budget'!I39*(1+'P&amp;L Budget'!$P39)</f>
        <v>0</v>
      </c>
      <c r="J39" s="22">
        <f>'P&amp;L Budget'!J39*(1+'P&amp;L Budget'!$P39)</f>
        <v>0</v>
      </c>
      <c r="K39" s="22">
        <f>'P&amp;L Budget'!K39*(1+'P&amp;L Budget'!$P39)</f>
        <v>0</v>
      </c>
      <c r="L39" s="22">
        <f>'P&amp;L Budget'!L39*(1+'P&amp;L Budget'!$P39)</f>
        <v>0</v>
      </c>
      <c r="M39" s="22">
        <f>'P&amp;L Budget'!M39*(1+'P&amp;L Budget'!$P39)</f>
        <v>0</v>
      </c>
      <c r="N39" s="23">
        <f t="shared" si="5"/>
        <v>0</v>
      </c>
      <c r="O39" s="93">
        <f>+N39-'P&amp;L Budget'!N39*(1+'P&amp;L Budget'!P39)</f>
        <v>0</v>
      </c>
      <c r="Q39" s="20">
        <f>+'P&amp;L Budget'!Q39</f>
        <v>0</v>
      </c>
    </row>
    <row r="40" spans="1:17" s="20" customFormat="1" ht="12">
      <c r="A40" s="29" t="str">
        <f>+'P&amp;L Budget'!A40</f>
        <v>Postage, Printing &amp; Stationery</v>
      </c>
      <c r="B40" s="22">
        <f>'P&amp;L Budget'!B40*(1+'P&amp;L Budget'!$P40)</f>
        <v>0</v>
      </c>
      <c r="C40" s="22">
        <f>'P&amp;L Budget'!C40*(1+'P&amp;L Budget'!$P40)</f>
        <v>0</v>
      </c>
      <c r="D40" s="22">
        <f>'P&amp;L Budget'!D40*(1+'P&amp;L Budget'!$P40)</f>
        <v>0</v>
      </c>
      <c r="E40" s="22">
        <f>'P&amp;L Budget'!E40*(1+'P&amp;L Budget'!$P40)</f>
        <v>0</v>
      </c>
      <c r="F40" s="22">
        <f>'P&amp;L Budget'!F40*(1+'P&amp;L Budget'!$P40)</f>
        <v>0</v>
      </c>
      <c r="G40" s="22">
        <f>'P&amp;L Budget'!G40*(1+'P&amp;L Budget'!$P40)</f>
        <v>0</v>
      </c>
      <c r="H40" s="22">
        <f>'P&amp;L Budget'!H40*(1+'P&amp;L Budget'!$P40)</f>
        <v>0</v>
      </c>
      <c r="I40" s="22">
        <f>'P&amp;L Budget'!I40*(1+'P&amp;L Budget'!$P40)</f>
        <v>0</v>
      </c>
      <c r="J40" s="22">
        <f>'P&amp;L Budget'!J40*(1+'P&amp;L Budget'!$P40)</f>
        <v>0</v>
      </c>
      <c r="K40" s="22">
        <f>'P&amp;L Budget'!K40*(1+'P&amp;L Budget'!$P40)</f>
        <v>0</v>
      </c>
      <c r="L40" s="22">
        <f>'P&amp;L Budget'!L40*(1+'P&amp;L Budget'!$P40)</f>
        <v>0</v>
      </c>
      <c r="M40" s="22">
        <f>'P&amp;L Budget'!M40*(1+'P&amp;L Budget'!$P40)</f>
        <v>0</v>
      </c>
      <c r="N40" s="23">
        <f t="shared" si="5"/>
        <v>0</v>
      </c>
      <c r="O40" s="93">
        <f>+N40-'P&amp;L Budget'!N40*(1+'P&amp;L Budget'!P40)</f>
        <v>0</v>
      </c>
      <c r="Q40" s="20">
        <f>+'P&amp;L Budget'!Q40</f>
        <v>0</v>
      </c>
    </row>
    <row r="41" spans="1:17" s="20" customFormat="1" ht="12">
      <c r="A41" s="29" t="str">
        <f>+'P&amp;L Budget'!A41</f>
        <v>Rent and outgoings</v>
      </c>
      <c r="B41" s="22">
        <f>'P&amp;L Budget'!B41*(1+'P&amp;L Budget'!$P41)</f>
        <v>0</v>
      </c>
      <c r="C41" s="22">
        <f>'P&amp;L Budget'!C41*(1+'P&amp;L Budget'!$P41)</f>
        <v>0</v>
      </c>
      <c r="D41" s="22">
        <f>'P&amp;L Budget'!D41*(1+'P&amp;L Budget'!$P41)</f>
        <v>0</v>
      </c>
      <c r="E41" s="22">
        <f>'P&amp;L Budget'!E41*(1+'P&amp;L Budget'!$P41)</f>
        <v>0</v>
      </c>
      <c r="F41" s="22">
        <f>'P&amp;L Budget'!F41*(1+'P&amp;L Budget'!$P41)</f>
        <v>0</v>
      </c>
      <c r="G41" s="22">
        <f>'P&amp;L Budget'!G41*(1+'P&amp;L Budget'!$P41)</f>
        <v>0</v>
      </c>
      <c r="H41" s="22">
        <f>'P&amp;L Budget'!H41*(1+'P&amp;L Budget'!$P41)</f>
        <v>0</v>
      </c>
      <c r="I41" s="22">
        <f>'P&amp;L Budget'!I41*(1+'P&amp;L Budget'!$P41)</f>
        <v>0</v>
      </c>
      <c r="J41" s="22">
        <f>'P&amp;L Budget'!J41*(1+'P&amp;L Budget'!$P41)</f>
        <v>0</v>
      </c>
      <c r="K41" s="22">
        <f>'P&amp;L Budget'!K41*(1+'P&amp;L Budget'!$P41)</f>
        <v>0</v>
      </c>
      <c r="L41" s="22">
        <f>'P&amp;L Budget'!L41*(1+'P&amp;L Budget'!$P41)</f>
        <v>0</v>
      </c>
      <c r="M41" s="22">
        <f>'P&amp;L Budget'!M41*(1+'P&amp;L Budget'!$P41)</f>
        <v>0</v>
      </c>
      <c r="N41" s="23">
        <f t="shared" si="5"/>
        <v>0</v>
      </c>
      <c r="O41" s="93">
        <f>+N41-'P&amp;L Budget'!N41*(1+'P&amp;L Budget'!P41)</f>
        <v>0</v>
      </c>
      <c r="Q41" s="20">
        <f>+'P&amp;L Budget'!Q41</f>
        <v>0</v>
      </c>
    </row>
    <row r="42" spans="1:17" s="20" customFormat="1" ht="12">
      <c r="A42" s="29" t="str">
        <f>+'P&amp;L Budget'!A42</f>
        <v>Repairs</v>
      </c>
      <c r="B42" s="22">
        <f>'P&amp;L Budget'!B42*(1+'P&amp;L Budget'!$P42)</f>
        <v>0</v>
      </c>
      <c r="C42" s="22">
        <f>'P&amp;L Budget'!C42*(1+'P&amp;L Budget'!$P42)</f>
        <v>0</v>
      </c>
      <c r="D42" s="22">
        <f>'P&amp;L Budget'!D42*(1+'P&amp;L Budget'!$P42)</f>
        <v>0</v>
      </c>
      <c r="E42" s="22">
        <f>'P&amp;L Budget'!E42*(1+'P&amp;L Budget'!$P42)</f>
        <v>0</v>
      </c>
      <c r="F42" s="22">
        <f>'P&amp;L Budget'!F42*(1+'P&amp;L Budget'!$P42)</f>
        <v>0</v>
      </c>
      <c r="G42" s="22">
        <f>'P&amp;L Budget'!G42*(1+'P&amp;L Budget'!$P42)</f>
        <v>0</v>
      </c>
      <c r="H42" s="22">
        <f>'P&amp;L Budget'!H42*(1+'P&amp;L Budget'!$P42)</f>
        <v>0</v>
      </c>
      <c r="I42" s="22">
        <f>'P&amp;L Budget'!I42*(1+'P&amp;L Budget'!$P42)</f>
        <v>0</v>
      </c>
      <c r="J42" s="22">
        <f>'P&amp;L Budget'!J42*(1+'P&amp;L Budget'!$P42)</f>
        <v>0</v>
      </c>
      <c r="K42" s="22">
        <f>'P&amp;L Budget'!K42*(1+'P&amp;L Budget'!$P42)</f>
        <v>0</v>
      </c>
      <c r="L42" s="22">
        <f>'P&amp;L Budget'!L42*(1+'P&amp;L Budget'!$P42)</f>
        <v>0</v>
      </c>
      <c r="M42" s="22">
        <f>'P&amp;L Budget'!M42*(1+'P&amp;L Budget'!$P42)</f>
        <v>0</v>
      </c>
      <c r="N42" s="23">
        <f t="shared" si="5"/>
        <v>0</v>
      </c>
      <c r="O42" s="93">
        <f>+N42-'P&amp;L Budget'!N42*(1+'P&amp;L Budget'!P42)</f>
        <v>0</v>
      </c>
      <c r="Q42" s="20">
        <f>+'P&amp;L Budget'!Q42</f>
        <v>0</v>
      </c>
    </row>
    <row r="43" spans="1:17" s="20" customFormat="1" ht="12">
      <c r="A43" s="29" t="str">
        <f>+'P&amp;L Budget'!A43</f>
        <v>Telephone&amp; internet</v>
      </c>
      <c r="B43" s="22">
        <f>'P&amp;L Budget'!B43*(1+'P&amp;L Budget'!$P43)</f>
        <v>0</v>
      </c>
      <c r="C43" s="22">
        <f>'P&amp;L Budget'!C43*(1+'P&amp;L Budget'!$P43)</f>
        <v>0</v>
      </c>
      <c r="D43" s="22">
        <f>'P&amp;L Budget'!D43*(1+'P&amp;L Budget'!$P43)</f>
        <v>0</v>
      </c>
      <c r="E43" s="22">
        <f>'P&amp;L Budget'!E43*(1+'P&amp;L Budget'!$P43)</f>
        <v>0</v>
      </c>
      <c r="F43" s="22">
        <f>'P&amp;L Budget'!F43*(1+'P&amp;L Budget'!$P43)</f>
        <v>0</v>
      </c>
      <c r="G43" s="22">
        <f>'P&amp;L Budget'!G43*(1+'P&amp;L Budget'!$P43)</f>
        <v>0</v>
      </c>
      <c r="H43" s="22">
        <f>'P&amp;L Budget'!H43*(1+'P&amp;L Budget'!$P43)</f>
        <v>0</v>
      </c>
      <c r="I43" s="22">
        <f>'P&amp;L Budget'!I43*(1+'P&amp;L Budget'!$P43)</f>
        <v>0</v>
      </c>
      <c r="J43" s="22">
        <f>'P&amp;L Budget'!J43*(1+'P&amp;L Budget'!$P43)</f>
        <v>0</v>
      </c>
      <c r="K43" s="22">
        <f>'P&amp;L Budget'!K43*(1+'P&amp;L Budget'!$P43)</f>
        <v>0</v>
      </c>
      <c r="L43" s="22">
        <f>'P&amp;L Budget'!L43*(1+'P&amp;L Budget'!$P43)</f>
        <v>0</v>
      </c>
      <c r="M43" s="22">
        <f>'P&amp;L Budget'!M43*(1+'P&amp;L Budget'!$P43)</f>
        <v>0</v>
      </c>
      <c r="N43" s="23">
        <f t="shared" si="5"/>
        <v>0</v>
      </c>
      <c r="O43" s="93">
        <f>+N43-'P&amp;L Budget'!N43*(1+'P&amp;L Budget'!P43)</f>
        <v>0</v>
      </c>
      <c r="Q43" s="20">
        <f>+'P&amp;L Budget'!Q43</f>
        <v>0</v>
      </c>
    </row>
    <row r="44" spans="1:17" s="20" customFormat="1" ht="12">
      <c r="A44" s="29" t="str">
        <f>+'P&amp;L Budget'!A44</f>
        <v xml:space="preserve">Wages </v>
      </c>
      <c r="B44" s="22">
        <f>'P&amp;L Budget'!B44*(1+'P&amp;L Budget'!$P44)</f>
        <v>0</v>
      </c>
      <c r="C44" s="22">
        <f>'P&amp;L Budget'!C44*(1+'P&amp;L Budget'!$P44)</f>
        <v>0</v>
      </c>
      <c r="D44" s="22">
        <f>'P&amp;L Budget'!D44*(1+'P&amp;L Budget'!$P44)</f>
        <v>0</v>
      </c>
      <c r="E44" s="22">
        <f>'P&amp;L Budget'!E44*(1+'P&amp;L Budget'!$P44)</f>
        <v>0</v>
      </c>
      <c r="F44" s="22">
        <f>'P&amp;L Budget'!F44*(1+'P&amp;L Budget'!$P44)</f>
        <v>0</v>
      </c>
      <c r="G44" s="22">
        <f>'P&amp;L Budget'!G44*(1+'P&amp;L Budget'!$P44)</f>
        <v>0</v>
      </c>
      <c r="H44" s="22">
        <f>'P&amp;L Budget'!H44*(1+'P&amp;L Budget'!$P44)</f>
        <v>0</v>
      </c>
      <c r="I44" s="22">
        <f>'P&amp;L Budget'!I44*(1+'P&amp;L Budget'!$P44)</f>
        <v>0</v>
      </c>
      <c r="J44" s="22">
        <f>'P&amp;L Budget'!J44*(1+'P&amp;L Budget'!$P44)</f>
        <v>0</v>
      </c>
      <c r="K44" s="22">
        <f>'P&amp;L Budget'!K44*(1+'P&amp;L Budget'!$P44)</f>
        <v>0</v>
      </c>
      <c r="L44" s="22">
        <f>'P&amp;L Budget'!L44*(1+'P&amp;L Budget'!$P44)</f>
        <v>0</v>
      </c>
      <c r="M44" s="22">
        <f>'P&amp;L Budget'!M44*(1+'P&amp;L Budget'!$P44)</f>
        <v>0</v>
      </c>
      <c r="N44" s="23">
        <f t="shared" si="5"/>
        <v>0</v>
      </c>
      <c r="O44" s="93">
        <f>+N44-'P&amp;L Budget'!N44*(1+'P&amp;L Budget'!P44)</f>
        <v>0</v>
      </c>
      <c r="Q44" s="20" t="str">
        <f>+'P&amp;L Budget'!Q44</f>
        <v>Yes</v>
      </c>
    </row>
    <row r="45" spans="1:17" s="20" customFormat="1" ht="12">
      <c r="A45" s="29" t="str">
        <f>+'P&amp;L Budget'!A45</f>
        <v>Superannuation</v>
      </c>
      <c r="B45" s="22">
        <f>'P&amp;L Budget'!B45*(1+'P&amp;L Budget'!$P45)</f>
        <v>0</v>
      </c>
      <c r="C45" s="22">
        <f>'P&amp;L Budget'!C45*(1+'P&amp;L Budget'!$P45)</f>
        <v>0</v>
      </c>
      <c r="D45" s="22">
        <f>'P&amp;L Budget'!D45*(1+'P&amp;L Budget'!$P45)</f>
        <v>0</v>
      </c>
      <c r="E45" s="22">
        <f>'P&amp;L Budget'!E45*(1+'P&amp;L Budget'!$P45)</f>
        <v>0</v>
      </c>
      <c r="F45" s="22">
        <f>'P&amp;L Budget'!F45*(1+'P&amp;L Budget'!$P45)</f>
        <v>0</v>
      </c>
      <c r="G45" s="22">
        <f>'P&amp;L Budget'!G45*(1+'P&amp;L Budget'!$P45)</f>
        <v>0</v>
      </c>
      <c r="H45" s="22">
        <f>'P&amp;L Budget'!H45*(1+'P&amp;L Budget'!$P45)</f>
        <v>0</v>
      </c>
      <c r="I45" s="22">
        <f>'P&amp;L Budget'!I45*(1+'P&amp;L Budget'!$P45)</f>
        <v>0</v>
      </c>
      <c r="J45" s="22">
        <f>'P&amp;L Budget'!J45*(1+'P&amp;L Budget'!$P45)</f>
        <v>0</v>
      </c>
      <c r="K45" s="22">
        <f>'P&amp;L Budget'!K45*(1+'P&amp;L Budget'!$P45)</f>
        <v>0</v>
      </c>
      <c r="L45" s="22">
        <f>'P&amp;L Budget'!L45*(1+'P&amp;L Budget'!$P45)</f>
        <v>0</v>
      </c>
      <c r="M45" s="22">
        <f>'P&amp;L Budget'!M45*(1+'P&amp;L Budget'!$P45)</f>
        <v>0</v>
      </c>
      <c r="N45" s="23">
        <f t="shared" si="5"/>
        <v>0</v>
      </c>
      <c r="O45" s="93">
        <f>+N45-'P&amp;L Budget'!N45*(1+'P&amp;L Budget'!P45)</f>
        <v>0</v>
      </c>
      <c r="Q45" s="20">
        <f>+'P&amp;L Budget'!Q45</f>
        <v>0</v>
      </c>
    </row>
    <row r="46" spans="1:17" s="20" customFormat="1" ht="12">
      <c r="A46" s="29" t="str">
        <f>+'P&amp;L Budget'!A46</f>
        <v>Staff Amenities</v>
      </c>
      <c r="B46" s="22">
        <f>'P&amp;L Budget'!B46*(1+'P&amp;L Budget'!$P46)</f>
        <v>0</v>
      </c>
      <c r="C46" s="22">
        <f>'P&amp;L Budget'!C46*(1+'P&amp;L Budget'!$P46)</f>
        <v>0</v>
      </c>
      <c r="D46" s="22">
        <f>'P&amp;L Budget'!D46*(1+'P&amp;L Budget'!$P46)</f>
        <v>0</v>
      </c>
      <c r="E46" s="22">
        <f>'P&amp;L Budget'!E46*(1+'P&amp;L Budget'!$P46)</f>
        <v>0</v>
      </c>
      <c r="F46" s="22">
        <f>'P&amp;L Budget'!F46*(1+'P&amp;L Budget'!$P46)</f>
        <v>0</v>
      </c>
      <c r="G46" s="22">
        <f>'P&amp;L Budget'!G46*(1+'P&amp;L Budget'!$P46)</f>
        <v>0</v>
      </c>
      <c r="H46" s="22">
        <f>'P&amp;L Budget'!H46*(1+'P&amp;L Budget'!$P46)</f>
        <v>0</v>
      </c>
      <c r="I46" s="22">
        <f>'P&amp;L Budget'!I46*(1+'P&amp;L Budget'!$P46)</f>
        <v>0</v>
      </c>
      <c r="J46" s="22">
        <f>'P&amp;L Budget'!J46*(1+'P&amp;L Budget'!$P46)</f>
        <v>0</v>
      </c>
      <c r="K46" s="22">
        <f>'P&amp;L Budget'!K46*(1+'P&amp;L Budget'!$P46)</f>
        <v>0</v>
      </c>
      <c r="L46" s="22">
        <f>'P&amp;L Budget'!L46*(1+'P&amp;L Budget'!$P46)</f>
        <v>0</v>
      </c>
      <c r="M46" s="22">
        <f>'P&amp;L Budget'!M46*(1+'P&amp;L Budget'!$P46)</f>
        <v>0</v>
      </c>
      <c r="N46" s="23">
        <f t="shared" si="5"/>
        <v>0</v>
      </c>
      <c r="O46" s="93">
        <f>+N46-'P&amp;L Budget'!N46*(1+'P&amp;L Budget'!P46)</f>
        <v>0</v>
      </c>
      <c r="Q46" s="20">
        <f>+'P&amp;L Budget'!Q46</f>
        <v>0</v>
      </c>
    </row>
    <row r="47" spans="1:17" s="20" customFormat="1" ht="12">
      <c r="A47" s="29" t="str">
        <f>+'P&amp;L Budget'!A47</f>
        <v>Other expenses</v>
      </c>
      <c r="B47" s="22">
        <f>'P&amp;L Budget'!B47*(1+'P&amp;L Budget'!$P47)</f>
        <v>0</v>
      </c>
      <c r="C47" s="22">
        <f>'P&amp;L Budget'!C47*(1+'P&amp;L Budget'!$P47)</f>
        <v>0</v>
      </c>
      <c r="D47" s="22">
        <f>'P&amp;L Budget'!D47*(1+'P&amp;L Budget'!$P47)</f>
        <v>0</v>
      </c>
      <c r="E47" s="22">
        <f>'P&amp;L Budget'!E47*(1+'P&amp;L Budget'!$P47)</f>
        <v>0</v>
      </c>
      <c r="F47" s="22">
        <f>'P&amp;L Budget'!F47*(1+'P&amp;L Budget'!$P47)</f>
        <v>0</v>
      </c>
      <c r="G47" s="22">
        <f>'P&amp;L Budget'!G47*(1+'P&amp;L Budget'!$P47)</f>
        <v>0</v>
      </c>
      <c r="H47" s="22">
        <f>'P&amp;L Budget'!H47*(1+'P&amp;L Budget'!$P47)</f>
        <v>0</v>
      </c>
      <c r="I47" s="22">
        <f>'P&amp;L Budget'!I47*(1+'P&amp;L Budget'!$P47)</f>
        <v>0</v>
      </c>
      <c r="J47" s="22">
        <f>'P&amp;L Budget'!J47*(1+'P&amp;L Budget'!$P47)</f>
        <v>0</v>
      </c>
      <c r="K47" s="22">
        <f>'P&amp;L Budget'!K47*(1+'P&amp;L Budget'!$P47)</f>
        <v>0</v>
      </c>
      <c r="L47" s="22">
        <f>'P&amp;L Budget'!L47*(1+'P&amp;L Budget'!$P47)</f>
        <v>0</v>
      </c>
      <c r="M47" s="22">
        <f>'P&amp;L Budget'!M47*(1+'P&amp;L Budget'!$P47)</f>
        <v>0</v>
      </c>
      <c r="N47" s="23">
        <f t="shared" si="5"/>
        <v>0</v>
      </c>
      <c r="O47" s="93">
        <f>+N47-'P&amp;L Budget'!N47*(1+'P&amp;L Budget'!P47)</f>
        <v>0</v>
      </c>
      <c r="Q47" s="20">
        <f>+'P&amp;L Budget'!Q47</f>
        <v>0</v>
      </c>
    </row>
    <row r="48" spans="1:17" s="20" customFormat="1" ht="12">
      <c r="A48" s="30" t="str">
        <f>+"Total "&amp;A27</f>
        <v>Total Operating Expenses</v>
      </c>
      <c r="B48" s="23">
        <f>SUM(B28:B47)</f>
        <v>0</v>
      </c>
      <c r="C48" s="23">
        <f t="shared" ref="C48:N48" si="6">SUM(C28:C47)</f>
        <v>0</v>
      </c>
      <c r="D48" s="23">
        <f t="shared" si="6"/>
        <v>0</v>
      </c>
      <c r="E48" s="23">
        <f t="shared" si="6"/>
        <v>0</v>
      </c>
      <c r="F48" s="23">
        <f t="shared" si="6"/>
        <v>0</v>
      </c>
      <c r="G48" s="23">
        <f t="shared" si="6"/>
        <v>0</v>
      </c>
      <c r="H48" s="23">
        <f t="shared" si="6"/>
        <v>0</v>
      </c>
      <c r="I48" s="23">
        <f t="shared" si="6"/>
        <v>0</v>
      </c>
      <c r="J48" s="23">
        <f t="shared" si="6"/>
        <v>0</v>
      </c>
      <c r="K48" s="23">
        <f t="shared" si="6"/>
        <v>0</v>
      </c>
      <c r="L48" s="23">
        <f t="shared" si="6"/>
        <v>0</v>
      </c>
      <c r="M48" s="23">
        <f t="shared" si="6"/>
        <v>0</v>
      </c>
      <c r="N48" s="23">
        <f t="shared" si="6"/>
        <v>0</v>
      </c>
      <c r="O48" s="94">
        <f>SUM(O35:O47)</f>
        <v>0</v>
      </c>
    </row>
    <row r="49" spans="1:15" s="31" customFormat="1" ht="7.9" customHeight="1">
      <c r="A49" s="32"/>
      <c r="B49" s="25"/>
      <c r="C49" s="25"/>
      <c r="D49" s="25"/>
      <c r="E49" s="25"/>
      <c r="F49" s="25"/>
      <c r="G49" s="25"/>
      <c r="H49" s="25"/>
      <c r="I49" s="25"/>
      <c r="J49" s="25"/>
      <c r="K49" s="25"/>
      <c r="L49" s="25"/>
      <c r="M49" s="25"/>
      <c r="N49" s="25"/>
      <c r="O49" s="95"/>
    </row>
    <row r="50" spans="1:15" s="31" customFormat="1" ht="12">
      <c r="A50" s="43" t="str">
        <f>+'P&amp;L Budget'!A50</f>
        <v>Income from operations</v>
      </c>
      <c r="B50" s="28">
        <f>+B24-B48</f>
        <v>0</v>
      </c>
      <c r="C50" s="28">
        <f t="shared" ref="C50:O50" si="7">+C24-C48</f>
        <v>0</v>
      </c>
      <c r="D50" s="28">
        <f t="shared" si="7"/>
        <v>0</v>
      </c>
      <c r="E50" s="28">
        <f t="shared" si="7"/>
        <v>0</v>
      </c>
      <c r="F50" s="28">
        <f t="shared" si="7"/>
        <v>0</v>
      </c>
      <c r="G50" s="28">
        <f>+G24-G48</f>
        <v>0</v>
      </c>
      <c r="H50" s="28">
        <f t="shared" si="7"/>
        <v>0</v>
      </c>
      <c r="I50" s="28">
        <f t="shared" si="7"/>
        <v>0</v>
      </c>
      <c r="J50" s="28">
        <f t="shared" si="7"/>
        <v>0</v>
      </c>
      <c r="K50" s="28">
        <f t="shared" si="7"/>
        <v>0</v>
      </c>
      <c r="L50" s="28">
        <f t="shared" si="7"/>
        <v>0</v>
      </c>
      <c r="M50" s="28">
        <f t="shared" si="7"/>
        <v>0</v>
      </c>
      <c r="N50" s="28">
        <f t="shared" si="7"/>
        <v>0</v>
      </c>
      <c r="O50" s="28">
        <f t="shared" si="7"/>
        <v>0</v>
      </c>
    </row>
    <row r="51" spans="1:15" s="20" customFormat="1" ht="12">
      <c r="A51" s="8"/>
      <c r="B51" s="25"/>
      <c r="C51" s="25"/>
      <c r="D51" s="25"/>
      <c r="E51" s="25"/>
      <c r="F51" s="25"/>
      <c r="G51" s="25"/>
      <c r="H51" s="25"/>
      <c r="I51" s="25"/>
      <c r="J51" s="25"/>
      <c r="K51" s="25"/>
      <c r="L51" s="25"/>
      <c r="M51" s="25"/>
      <c r="N51" s="25"/>
      <c r="O51" s="95"/>
    </row>
    <row r="52" spans="1:15" s="31" customFormat="1" ht="12">
      <c r="A52" s="32" t="str">
        <f>+'P&amp;L Budget'!A52</f>
        <v>Other income and expenses</v>
      </c>
      <c r="B52" s="25"/>
      <c r="C52" s="25"/>
      <c r="D52" s="25"/>
      <c r="E52" s="25"/>
      <c r="F52" s="25"/>
      <c r="G52" s="25"/>
      <c r="H52" s="25"/>
      <c r="I52" s="25"/>
      <c r="J52" s="25"/>
      <c r="K52" s="25"/>
      <c r="L52" s="25"/>
      <c r="M52" s="25"/>
      <c r="N52" s="25"/>
      <c r="O52" s="95"/>
    </row>
    <row r="53" spans="1:15" s="20" customFormat="1" ht="12">
      <c r="A53" s="21" t="str">
        <f>+'P&amp;L Budget'!A53</f>
        <v>Interest received</v>
      </c>
      <c r="B53" s="22">
        <f>'P&amp;L Budget'!B53*(1+'P&amp;L Budget'!$P53)</f>
        <v>0</v>
      </c>
      <c r="C53" s="22">
        <f>'P&amp;L Budget'!C53*(1+'P&amp;L Budget'!$P53)</f>
        <v>0</v>
      </c>
      <c r="D53" s="22">
        <f>'P&amp;L Budget'!D53*(1+'P&amp;L Budget'!$P53)</f>
        <v>0</v>
      </c>
      <c r="E53" s="22">
        <f>'P&amp;L Budget'!E53*(1+'P&amp;L Budget'!$P53)</f>
        <v>0</v>
      </c>
      <c r="F53" s="22">
        <f>'P&amp;L Budget'!F53*(1+'P&amp;L Budget'!$P53)</f>
        <v>0</v>
      </c>
      <c r="G53" s="22">
        <f>'P&amp;L Budget'!G53*(1+'P&amp;L Budget'!$P53)</f>
        <v>0</v>
      </c>
      <c r="H53" s="22">
        <f>'P&amp;L Budget'!H53*(1+'P&amp;L Budget'!$P53)</f>
        <v>0</v>
      </c>
      <c r="I53" s="22">
        <f>'P&amp;L Budget'!I53*(1+'P&amp;L Budget'!$P53)</f>
        <v>0</v>
      </c>
      <c r="J53" s="22">
        <f>'P&amp;L Budget'!J53*(1+'P&amp;L Budget'!$P53)</f>
        <v>0</v>
      </c>
      <c r="K53" s="22">
        <f>'P&amp;L Budget'!K53*(1+'P&amp;L Budget'!$P53)</f>
        <v>0</v>
      </c>
      <c r="L53" s="22">
        <f>'P&amp;L Budget'!L53*(1+'P&amp;L Budget'!$P53)</f>
        <v>0</v>
      </c>
      <c r="M53" s="22">
        <f>'P&amp;L Budget'!M53*(1+'P&amp;L Budget'!$P53)</f>
        <v>0</v>
      </c>
      <c r="N53" s="23">
        <f>SUM(B53:M53)</f>
        <v>0</v>
      </c>
      <c r="O53" s="93">
        <f>+N53-'P&amp;L Budget'!N53*(1+'P&amp;L Budget'!P53)</f>
        <v>0</v>
      </c>
    </row>
    <row r="54" spans="1:15" s="20" customFormat="1" ht="12">
      <c r="A54" s="21" t="str">
        <f>+'P&amp;L Budget'!A54</f>
        <v>Interest paid</v>
      </c>
      <c r="B54" s="22">
        <f>'P&amp;L Budget'!B54*(1+'P&amp;L Budget'!$P54)</f>
        <v>0</v>
      </c>
      <c r="C54" s="22">
        <f>'P&amp;L Budget'!C54*(1+'P&amp;L Budget'!$P54)</f>
        <v>0</v>
      </c>
      <c r="D54" s="22">
        <f>'P&amp;L Budget'!D54*(1+'P&amp;L Budget'!$P54)</f>
        <v>0</v>
      </c>
      <c r="E54" s="22">
        <f>'P&amp;L Budget'!E54*(1+'P&amp;L Budget'!$P54)</f>
        <v>0</v>
      </c>
      <c r="F54" s="22">
        <f>'P&amp;L Budget'!F54*(1+'P&amp;L Budget'!$P54)</f>
        <v>0</v>
      </c>
      <c r="G54" s="22">
        <f>'P&amp;L Budget'!G54*(1+'P&amp;L Budget'!$P54)</f>
        <v>0</v>
      </c>
      <c r="H54" s="22">
        <f>'P&amp;L Budget'!H54*(1+'P&amp;L Budget'!$P54)</f>
        <v>0</v>
      </c>
      <c r="I54" s="22">
        <f>'P&amp;L Budget'!I54*(1+'P&amp;L Budget'!$P54)</f>
        <v>0</v>
      </c>
      <c r="J54" s="22">
        <f>'P&amp;L Budget'!J54*(1+'P&amp;L Budget'!$P54)</f>
        <v>0</v>
      </c>
      <c r="K54" s="22">
        <f>'P&amp;L Budget'!K54*(1+'P&amp;L Budget'!$P54)</f>
        <v>0</v>
      </c>
      <c r="L54" s="22">
        <f>'P&amp;L Budget'!L54*(1+'P&amp;L Budget'!$P54)</f>
        <v>0</v>
      </c>
      <c r="M54" s="22">
        <f>'P&amp;L Budget'!M54*(1+'P&amp;L Budget'!$P54)</f>
        <v>0</v>
      </c>
      <c r="N54" s="23">
        <f>SUM(B54:M54)</f>
        <v>0</v>
      </c>
      <c r="O54" s="93">
        <f>+N54-'P&amp;L Budget'!N54*(1+'P&amp;L Budget'!P54)</f>
        <v>0</v>
      </c>
    </row>
    <row r="55" spans="1:15" s="20" customFormat="1" ht="12">
      <c r="A55" s="21" t="str">
        <f>+'P&amp;L Budget'!A55</f>
        <v>Investment income</v>
      </c>
      <c r="B55" s="22">
        <f>'P&amp;L Budget'!B55*(1+'P&amp;L Budget'!$P55)</f>
        <v>0</v>
      </c>
      <c r="C55" s="22">
        <f>'P&amp;L Budget'!C55*(1+'P&amp;L Budget'!$P55)</f>
        <v>0</v>
      </c>
      <c r="D55" s="22">
        <f>'P&amp;L Budget'!D55*(1+'P&amp;L Budget'!$P55)</f>
        <v>0</v>
      </c>
      <c r="E55" s="22">
        <f>'P&amp;L Budget'!E55*(1+'P&amp;L Budget'!$P55)</f>
        <v>0</v>
      </c>
      <c r="F55" s="22">
        <f>'P&amp;L Budget'!F55*(1+'P&amp;L Budget'!$P55)</f>
        <v>0</v>
      </c>
      <c r="G55" s="22">
        <f>'P&amp;L Budget'!G55*(1+'P&amp;L Budget'!$P55)</f>
        <v>0</v>
      </c>
      <c r="H55" s="22">
        <f>'P&amp;L Budget'!H55*(1+'P&amp;L Budget'!$P55)</f>
        <v>0</v>
      </c>
      <c r="I55" s="22">
        <f>'P&amp;L Budget'!I55*(1+'P&amp;L Budget'!$P55)</f>
        <v>0</v>
      </c>
      <c r="J55" s="22">
        <f>'P&amp;L Budget'!J55*(1+'P&amp;L Budget'!$P55)</f>
        <v>0</v>
      </c>
      <c r="K55" s="22">
        <f>'P&amp;L Budget'!K55*(1+'P&amp;L Budget'!$P55)</f>
        <v>0</v>
      </c>
      <c r="L55" s="22">
        <f>'P&amp;L Budget'!L55*(1+'P&amp;L Budget'!$P55)</f>
        <v>0</v>
      </c>
      <c r="M55" s="22">
        <f>'P&amp;L Budget'!M55*(1+'P&amp;L Budget'!$P55)</f>
        <v>0</v>
      </c>
      <c r="N55" s="23">
        <f>SUM(B55:M55)</f>
        <v>0</v>
      </c>
      <c r="O55" s="93">
        <f>+N55-'P&amp;L Budget'!N55*(1+'P&amp;L Budget'!P55)</f>
        <v>0</v>
      </c>
    </row>
    <row r="56" spans="1:15" s="20" customFormat="1" ht="12">
      <c r="A56" s="21" t="str">
        <f>+'P&amp;L Budget'!A56</f>
        <v>Other income</v>
      </c>
      <c r="B56" s="22">
        <f>'P&amp;L Budget'!B56*(1+'P&amp;L Budget'!$P56)</f>
        <v>0</v>
      </c>
      <c r="C56" s="22">
        <f>'P&amp;L Budget'!C56*(1+'P&amp;L Budget'!$P56)</f>
        <v>0</v>
      </c>
      <c r="D56" s="22">
        <f>'P&amp;L Budget'!D56*(1+'P&amp;L Budget'!$P56)</f>
        <v>0</v>
      </c>
      <c r="E56" s="22">
        <f>'P&amp;L Budget'!E56*(1+'P&amp;L Budget'!$P56)</f>
        <v>0</v>
      </c>
      <c r="F56" s="22">
        <f>'P&amp;L Budget'!F56*(1+'P&amp;L Budget'!$P56)</f>
        <v>0</v>
      </c>
      <c r="G56" s="22">
        <f>'P&amp;L Budget'!G56*(1+'P&amp;L Budget'!$P56)</f>
        <v>0</v>
      </c>
      <c r="H56" s="22">
        <f>'P&amp;L Budget'!H56*(1+'P&amp;L Budget'!$P56)</f>
        <v>0</v>
      </c>
      <c r="I56" s="22">
        <f>'P&amp;L Budget'!I56*(1+'P&amp;L Budget'!$P56)</f>
        <v>0</v>
      </c>
      <c r="J56" s="22">
        <f>'P&amp;L Budget'!J56*(1+'P&amp;L Budget'!$P56)</f>
        <v>0</v>
      </c>
      <c r="K56" s="22">
        <f>'P&amp;L Budget'!K56*(1+'P&amp;L Budget'!$P56)</f>
        <v>0</v>
      </c>
      <c r="L56" s="22">
        <f>'P&amp;L Budget'!L56*(1+'P&amp;L Budget'!$P56)</f>
        <v>0</v>
      </c>
      <c r="M56" s="22">
        <f>'P&amp;L Budget'!M56*(1+'P&amp;L Budget'!$P56)</f>
        <v>0</v>
      </c>
      <c r="N56" s="23">
        <f>SUM(B56:M56)</f>
        <v>0</v>
      </c>
      <c r="O56" s="93">
        <f>+N56-'P&amp;L Budget'!N56*(1+'P&amp;L Budget'!P56)</f>
        <v>0</v>
      </c>
    </row>
    <row r="57" spans="1:15" s="20" customFormat="1" ht="12">
      <c r="A57" s="21" t="str">
        <f>+'P&amp;L Budget'!A57</f>
        <v>Depreciation</v>
      </c>
      <c r="B57" s="22">
        <f>'P&amp;L Budget'!B57*(1+'P&amp;L Budget'!$P57)</f>
        <v>0</v>
      </c>
      <c r="C57" s="22">
        <f>'P&amp;L Budget'!C57*(1+'P&amp;L Budget'!$P57)</f>
        <v>0</v>
      </c>
      <c r="D57" s="22">
        <f>'P&amp;L Budget'!D57*(1+'P&amp;L Budget'!$P57)</f>
        <v>0</v>
      </c>
      <c r="E57" s="22">
        <f>'P&amp;L Budget'!E57*(1+'P&amp;L Budget'!$P57)</f>
        <v>0</v>
      </c>
      <c r="F57" s="22">
        <f>'P&amp;L Budget'!F57*(1+'P&amp;L Budget'!$P57)</f>
        <v>0</v>
      </c>
      <c r="G57" s="22">
        <f>'P&amp;L Budget'!G57*(1+'P&amp;L Budget'!$P57)</f>
        <v>0</v>
      </c>
      <c r="H57" s="22">
        <f>'P&amp;L Budget'!H57*(1+'P&amp;L Budget'!$P57)</f>
        <v>0</v>
      </c>
      <c r="I57" s="22">
        <f>'P&amp;L Budget'!I57*(1+'P&amp;L Budget'!$P57)</f>
        <v>0</v>
      </c>
      <c r="J57" s="22">
        <f>'P&amp;L Budget'!J57*(1+'P&amp;L Budget'!$P57)</f>
        <v>0</v>
      </c>
      <c r="K57" s="22">
        <f>'P&amp;L Budget'!K57*(1+'P&amp;L Budget'!$P57)</f>
        <v>0</v>
      </c>
      <c r="L57" s="22">
        <f>'P&amp;L Budget'!L57*(1+'P&amp;L Budget'!$P57)</f>
        <v>0</v>
      </c>
      <c r="M57" s="22">
        <f>'P&amp;L Budget'!M57*(1+'P&amp;L Budget'!$P57)</f>
        <v>0</v>
      </c>
      <c r="N57" s="23">
        <f>SUM(B57:M57)</f>
        <v>0</v>
      </c>
      <c r="O57" s="93">
        <f>+N57-'P&amp;L Budget'!N57*(1+'P&amp;L Budget'!P57)</f>
        <v>0</v>
      </c>
    </row>
    <row r="58" spans="1:15" s="20" customFormat="1" ht="17.25" customHeight="1">
      <c r="A58" s="24" t="str">
        <f>+"Total "&amp;A52</f>
        <v>Total Other income and expenses</v>
      </c>
      <c r="B58" s="23">
        <f>SUM(B53:B57)</f>
        <v>0</v>
      </c>
      <c r="C58" s="23">
        <f t="shared" ref="C58:N58" si="8">SUM(C53:C57)</f>
        <v>0</v>
      </c>
      <c r="D58" s="23">
        <f t="shared" si="8"/>
        <v>0</v>
      </c>
      <c r="E58" s="23">
        <f t="shared" si="8"/>
        <v>0</v>
      </c>
      <c r="F58" s="23">
        <f t="shared" si="8"/>
        <v>0</v>
      </c>
      <c r="G58" s="23">
        <f t="shared" si="8"/>
        <v>0</v>
      </c>
      <c r="H58" s="23">
        <f t="shared" si="8"/>
        <v>0</v>
      </c>
      <c r="I58" s="23">
        <f t="shared" si="8"/>
        <v>0</v>
      </c>
      <c r="J58" s="23">
        <f t="shared" si="8"/>
        <v>0</v>
      </c>
      <c r="K58" s="23">
        <f t="shared" si="8"/>
        <v>0</v>
      </c>
      <c r="L58" s="23">
        <f t="shared" si="8"/>
        <v>0</v>
      </c>
      <c r="M58" s="23">
        <f t="shared" si="8"/>
        <v>0</v>
      </c>
      <c r="N58" s="23">
        <f t="shared" si="8"/>
        <v>0</v>
      </c>
      <c r="O58" s="94">
        <f>SUM(O53:O57)</f>
        <v>0</v>
      </c>
    </row>
    <row r="59" spans="1:15" s="20" customFormat="1" ht="8.25" customHeight="1">
      <c r="A59" s="8"/>
      <c r="B59" s="25"/>
      <c r="C59" s="25"/>
      <c r="D59" s="25"/>
      <c r="E59" s="25"/>
      <c r="F59" s="25"/>
      <c r="G59" s="25"/>
      <c r="H59" s="25"/>
      <c r="I59" s="25"/>
      <c r="J59" s="25"/>
      <c r="K59" s="25"/>
      <c r="L59" s="25"/>
      <c r="M59" s="25"/>
      <c r="N59" s="25"/>
      <c r="O59" s="95"/>
    </row>
    <row r="60" spans="1:15" s="20" customFormat="1" ht="12">
      <c r="A60" s="43" t="str">
        <f>+'P&amp;L Budget'!A60</f>
        <v>Profit / (loss) before tax</v>
      </c>
      <c r="B60" s="28">
        <f>+B50+B58</f>
        <v>0</v>
      </c>
      <c r="C60" s="28">
        <f t="shared" ref="C60:O60" si="9">+C50+C58</f>
        <v>0</v>
      </c>
      <c r="D60" s="28">
        <f t="shared" si="9"/>
        <v>0</v>
      </c>
      <c r="E60" s="28">
        <f t="shared" si="9"/>
        <v>0</v>
      </c>
      <c r="F60" s="28">
        <f t="shared" si="9"/>
        <v>0</v>
      </c>
      <c r="G60" s="28">
        <f t="shared" si="9"/>
        <v>0</v>
      </c>
      <c r="H60" s="28">
        <f t="shared" si="9"/>
        <v>0</v>
      </c>
      <c r="I60" s="28">
        <f t="shared" si="9"/>
        <v>0</v>
      </c>
      <c r="J60" s="28">
        <f t="shared" si="9"/>
        <v>0</v>
      </c>
      <c r="K60" s="28">
        <f t="shared" si="9"/>
        <v>0</v>
      </c>
      <c r="L60" s="28">
        <f t="shared" si="9"/>
        <v>0</v>
      </c>
      <c r="M60" s="28">
        <f t="shared" si="9"/>
        <v>0</v>
      </c>
      <c r="N60" s="28">
        <f t="shared" si="9"/>
        <v>0</v>
      </c>
      <c r="O60" s="96">
        <f t="shared" si="9"/>
        <v>0</v>
      </c>
    </row>
    <row r="61" spans="1:15" s="31" customFormat="1" ht="7.9" customHeight="1">
      <c r="A61" s="32"/>
      <c r="B61" s="33"/>
      <c r="C61" s="33"/>
      <c r="D61" s="33"/>
      <c r="E61" s="33"/>
      <c r="F61" s="33"/>
      <c r="G61" s="33"/>
      <c r="H61" s="33"/>
      <c r="I61" s="33"/>
      <c r="J61" s="33"/>
      <c r="K61" s="33"/>
      <c r="L61" s="33"/>
      <c r="M61" s="33"/>
      <c r="N61" s="33"/>
      <c r="O61" s="97"/>
    </row>
    <row r="62" spans="1:15" s="31" customFormat="1" ht="12">
      <c r="A62" s="34" t="str">
        <f>+'P&amp;L Budget'!A62</f>
        <v>Income tax</v>
      </c>
      <c r="B62" s="22">
        <f>'P&amp;L Budget'!B62*(1+'P&amp;L Budget'!$P62)</f>
        <v>0</v>
      </c>
      <c r="C62" s="22">
        <f>'P&amp;L Budget'!C62*(1+'P&amp;L Budget'!$P62)</f>
        <v>0</v>
      </c>
      <c r="D62" s="22">
        <f>'P&amp;L Budget'!D62*(1+'P&amp;L Budget'!$P62)</f>
        <v>0</v>
      </c>
      <c r="E62" s="22">
        <f>'P&amp;L Budget'!E62*(1+'P&amp;L Budget'!$P62)</f>
        <v>0</v>
      </c>
      <c r="F62" s="22">
        <f>'P&amp;L Budget'!F62*(1+'P&amp;L Budget'!$P62)</f>
        <v>0</v>
      </c>
      <c r="G62" s="22">
        <f>'P&amp;L Budget'!G62*(1+'P&amp;L Budget'!$P62)</f>
        <v>0</v>
      </c>
      <c r="H62" s="22">
        <f>'P&amp;L Budget'!H62*(1+'P&amp;L Budget'!$P62)</f>
        <v>0</v>
      </c>
      <c r="I62" s="22">
        <f>'P&amp;L Budget'!I62*(1+'P&amp;L Budget'!$P62)</f>
        <v>0</v>
      </c>
      <c r="J62" s="22">
        <f>'P&amp;L Budget'!J62*(1+'P&amp;L Budget'!$P62)</f>
        <v>0</v>
      </c>
      <c r="K62" s="22">
        <f>'P&amp;L Budget'!K62*(1+'P&amp;L Budget'!$P62)</f>
        <v>0</v>
      </c>
      <c r="L62" s="22">
        <f>'P&amp;L Budget'!L62*(1+'P&amp;L Budget'!$P62)</f>
        <v>0</v>
      </c>
      <c r="M62" s="22">
        <f>'P&amp;L Budget'!M62*(1+'P&amp;L Budget'!$P62)</f>
        <v>0</v>
      </c>
      <c r="N62" s="23">
        <f>SUM(B62:M62)</f>
        <v>0</v>
      </c>
      <c r="O62" s="93">
        <f>+N62-'P&amp;L Budget'!N62*(1+'P&amp;L Budget'!P62)</f>
        <v>0</v>
      </c>
    </row>
    <row r="63" spans="1:15" s="20" customFormat="1" ht="8.25" customHeight="1">
      <c r="A63" s="8"/>
      <c r="B63" s="25"/>
      <c r="C63" s="25"/>
      <c r="D63" s="25"/>
      <c r="E63" s="25"/>
      <c r="F63" s="25"/>
      <c r="G63" s="25"/>
      <c r="H63" s="25"/>
      <c r="I63" s="25"/>
      <c r="J63" s="25"/>
      <c r="K63" s="25"/>
      <c r="L63" s="25"/>
      <c r="M63" s="25"/>
      <c r="N63" s="25"/>
      <c r="O63" s="95"/>
    </row>
    <row r="64" spans="1:15" s="20" customFormat="1" ht="12">
      <c r="A64" s="43" t="str">
        <f>+'P&amp;L Budget'!A64</f>
        <v>Profit / (loss) after tax</v>
      </c>
      <c r="B64" s="28">
        <f t="shared" ref="B64:N64" si="10">+B60+B62</f>
        <v>0</v>
      </c>
      <c r="C64" s="28">
        <f t="shared" si="10"/>
        <v>0</v>
      </c>
      <c r="D64" s="28">
        <f t="shared" si="10"/>
        <v>0</v>
      </c>
      <c r="E64" s="28">
        <f t="shared" si="10"/>
        <v>0</v>
      </c>
      <c r="F64" s="28">
        <f t="shared" si="10"/>
        <v>0</v>
      </c>
      <c r="G64" s="28">
        <f t="shared" si="10"/>
        <v>0</v>
      </c>
      <c r="H64" s="28">
        <f t="shared" si="10"/>
        <v>0</v>
      </c>
      <c r="I64" s="28">
        <f t="shared" si="10"/>
        <v>0</v>
      </c>
      <c r="J64" s="28">
        <f t="shared" si="10"/>
        <v>0</v>
      </c>
      <c r="K64" s="28">
        <f t="shared" si="10"/>
        <v>0</v>
      </c>
      <c r="L64" s="28">
        <f t="shared" si="10"/>
        <v>0</v>
      </c>
      <c r="M64" s="28">
        <f t="shared" si="10"/>
        <v>0</v>
      </c>
      <c r="N64" s="28">
        <f t="shared" si="10"/>
        <v>0</v>
      </c>
      <c r="O64" s="96">
        <f>+O60+O62</f>
        <v>0</v>
      </c>
    </row>
    <row r="65" spans="1:15" s="37" customFormat="1" ht="11.25">
      <c r="A65" s="36"/>
      <c r="O65" s="98"/>
    </row>
  </sheetData>
  <printOptions horizontalCentered="1"/>
  <pageMargins left="0.2" right="0.18" top="0.27559055118110237" bottom="0.35433070866141736"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67"/>
  <sheetViews>
    <sheetView showGridLines="0" workbookViewId="0">
      <selection activeCell="R7" sqref="R7"/>
    </sheetView>
  </sheetViews>
  <sheetFormatPr defaultRowHeight="12.75"/>
  <cols>
    <col min="1" max="1" width="26.5703125" customWidth="1"/>
    <col min="2" max="5" width="12" bestFit="1" customWidth="1"/>
    <col min="6" max="6" width="13.42578125" bestFit="1" customWidth="1"/>
    <col min="7" max="14" width="12" bestFit="1" customWidth="1"/>
    <col min="16" max="16" width="10.5703125" customWidth="1"/>
    <col min="17" max="17" width="12.140625" bestFit="1" customWidth="1"/>
  </cols>
  <sheetData>
    <row r="1" spans="1:20" s="12" customFormat="1" ht="18">
      <c r="A1" s="13" t="str">
        <f>+Inputs!B1</f>
        <v>Enter name - input tab</v>
      </c>
      <c r="B1" s="11"/>
      <c r="C1" s="11"/>
      <c r="D1" s="11"/>
      <c r="E1" s="11"/>
      <c r="F1" s="11"/>
      <c r="G1" s="11"/>
      <c r="H1" s="11"/>
      <c r="I1" s="11"/>
      <c r="J1" s="11"/>
      <c r="K1" s="11"/>
      <c r="L1" s="11"/>
      <c r="M1" s="11"/>
      <c r="N1" s="11"/>
      <c r="P1" s="6" t="s">
        <v>91</v>
      </c>
      <c r="S1" s="142"/>
      <c r="T1" s="143"/>
    </row>
    <row r="2" spans="1:20" s="12" customFormat="1">
      <c r="A2" s="10"/>
      <c r="B2" s="11"/>
      <c r="C2" s="11"/>
      <c r="D2" s="11"/>
      <c r="E2" s="11"/>
      <c r="F2" s="11"/>
      <c r="G2" s="11"/>
      <c r="H2" s="11"/>
      <c r="I2" s="11"/>
      <c r="J2" s="11"/>
      <c r="K2" s="11"/>
      <c r="L2" s="11"/>
      <c r="M2" s="11"/>
      <c r="N2" s="11"/>
      <c r="P2"/>
      <c r="S2" s="142"/>
      <c r="T2" s="142"/>
    </row>
    <row r="3" spans="1:20" s="12" customFormat="1" ht="18">
      <c r="A3" s="116" t="s">
        <v>61</v>
      </c>
      <c r="B3" s="11"/>
      <c r="C3" s="11"/>
      <c r="D3" s="11"/>
      <c r="E3" s="11"/>
      <c r="F3" s="11"/>
      <c r="G3" s="11"/>
      <c r="H3" s="11"/>
      <c r="I3" s="11"/>
      <c r="J3" s="11"/>
      <c r="K3" s="11"/>
      <c r="L3" s="11"/>
      <c r="M3" s="11"/>
      <c r="N3" s="11"/>
      <c r="P3"/>
      <c r="S3" s="142"/>
      <c r="T3" s="142"/>
    </row>
    <row r="4" spans="1:20" s="12" customFormat="1">
      <c r="A4" s="11"/>
      <c r="B4" s="11"/>
      <c r="C4" s="11"/>
      <c r="D4" s="11"/>
      <c r="E4" s="11"/>
      <c r="F4" s="11"/>
      <c r="G4" s="11"/>
      <c r="H4" s="11"/>
      <c r="I4" s="11"/>
      <c r="J4" s="11"/>
      <c r="K4" s="11"/>
      <c r="L4" s="11"/>
      <c r="M4" s="11"/>
      <c r="N4" s="11"/>
      <c r="P4"/>
      <c r="S4" s="142"/>
      <c r="T4" s="142"/>
    </row>
    <row r="5" spans="1:20" s="17" customFormat="1">
      <c r="A5" s="14"/>
      <c r="B5" s="15" t="s">
        <v>51</v>
      </c>
      <c r="C5" s="15">
        <f>+Inputs!$B$52</f>
        <v>43675</v>
      </c>
      <c r="D5" s="15">
        <f>+Inputs!$C$52</f>
        <v>43706</v>
      </c>
      <c r="E5" s="15">
        <f>+Inputs!$D$52</f>
        <v>43737</v>
      </c>
      <c r="F5" s="15">
        <f>+Inputs!$E$52</f>
        <v>43767</v>
      </c>
      <c r="G5" s="15">
        <f>+Inputs!$F$52</f>
        <v>43798</v>
      </c>
      <c r="H5" s="15">
        <f>+Inputs!$G$52</f>
        <v>43828</v>
      </c>
      <c r="I5" s="15">
        <f>+Inputs!$H$52</f>
        <v>43859</v>
      </c>
      <c r="J5" s="15">
        <f>+Inputs!$I$52</f>
        <v>43890</v>
      </c>
      <c r="K5" s="15">
        <f>+Inputs!$J$52</f>
        <v>43920</v>
      </c>
      <c r="L5" s="15">
        <f>+Inputs!$K$52</f>
        <v>43951</v>
      </c>
      <c r="M5" s="15">
        <f>+Inputs!$L$52</f>
        <v>43981</v>
      </c>
      <c r="N5" s="15">
        <f>+Inputs!$M$52</f>
        <v>44012</v>
      </c>
      <c r="P5"/>
      <c r="S5" s="144"/>
      <c r="T5" s="144"/>
    </row>
    <row r="6" spans="1:20" s="20" customFormat="1" ht="14.25">
      <c r="A6" s="122" t="s">
        <v>31</v>
      </c>
      <c r="B6" s="19"/>
      <c r="C6" s="19"/>
      <c r="D6" s="19"/>
      <c r="E6" s="19"/>
      <c r="F6" s="19"/>
      <c r="G6" s="19"/>
      <c r="H6" s="19"/>
      <c r="I6" s="19"/>
      <c r="J6" s="19"/>
      <c r="K6" s="19"/>
      <c r="L6" s="19"/>
      <c r="M6" s="19"/>
      <c r="N6" s="19"/>
      <c r="P6"/>
      <c r="S6" s="31"/>
      <c r="T6" s="31"/>
    </row>
    <row r="7" spans="1:20" s="20" customFormat="1" ht="8.25" customHeight="1">
      <c r="A7" s="8"/>
      <c r="B7" s="25"/>
      <c r="C7" s="25"/>
      <c r="D7" s="25"/>
      <c r="E7" s="25"/>
      <c r="F7" s="25"/>
      <c r="G7" s="25"/>
      <c r="H7" s="25"/>
      <c r="I7" s="25"/>
      <c r="J7" s="25"/>
      <c r="K7" s="25"/>
      <c r="L7" s="25"/>
      <c r="M7" s="25"/>
      <c r="N7" s="25"/>
      <c r="P7"/>
      <c r="S7" s="31"/>
      <c r="T7" s="31"/>
    </row>
    <row r="8" spans="1:20" s="20" customFormat="1">
      <c r="A8" s="111" t="s">
        <v>32</v>
      </c>
      <c r="B8" s="19"/>
      <c r="C8" s="19"/>
      <c r="D8" s="19"/>
      <c r="E8" s="19"/>
      <c r="F8" s="19"/>
      <c r="G8" s="19"/>
      <c r="H8" s="19"/>
      <c r="I8" s="19"/>
      <c r="J8" s="19"/>
      <c r="K8" s="19"/>
      <c r="L8" s="19"/>
      <c r="M8" s="19"/>
      <c r="N8" s="19"/>
      <c r="P8"/>
      <c r="S8" s="31"/>
      <c r="T8" s="31"/>
    </row>
    <row r="9" spans="1:20">
      <c r="A9" s="112" t="s">
        <v>33</v>
      </c>
      <c r="B9" s="22"/>
      <c r="C9" s="44">
        <f>+'Cash flow'!B34</f>
        <v>0</v>
      </c>
      <c r="D9" s="44">
        <f>+'Cash flow'!C34</f>
        <v>0</v>
      </c>
      <c r="E9" s="44">
        <f>+'Cash flow'!D34</f>
        <v>0</v>
      </c>
      <c r="F9" s="44">
        <f>+'Cash flow'!E34</f>
        <v>0</v>
      </c>
      <c r="G9" s="44">
        <f>+'Cash flow'!F34</f>
        <v>0</v>
      </c>
      <c r="H9" s="44">
        <f>+'Cash flow'!G34</f>
        <v>0</v>
      </c>
      <c r="I9" s="44">
        <f>+'Cash flow'!H34</f>
        <v>0</v>
      </c>
      <c r="J9" s="44">
        <f>+'Cash flow'!I34</f>
        <v>0</v>
      </c>
      <c r="K9" s="44">
        <f>+'Cash flow'!J34</f>
        <v>0</v>
      </c>
      <c r="L9" s="44">
        <f>+'Cash flow'!K34</f>
        <v>0</v>
      </c>
      <c r="M9" s="44">
        <f>+'Cash flow'!L34</f>
        <v>0</v>
      </c>
      <c r="N9" s="44">
        <f>+'Cash flow'!M34</f>
        <v>0</v>
      </c>
      <c r="S9" s="9"/>
      <c r="T9" s="9"/>
    </row>
    <row r="10" spans="1:20">
      <c r="A10" s="112" t="s">
        <v>34</v>
      </c>
      <c r="B10" s="22"/>
      <c r="C10" s="44">
        <f>+B10+'P&amp;L GST incl'!B11-'Cash flow'!B7</f>
        <v>0</v>
      </c>
      <c r="D10" s="44">
        <f>+C10+'P&amp;L GST incl'!C11-'Cash flow'!C7</f>
        <v>0</v>
      </c>
      <c r="E10" s="44">
        <f>+D10+'P&amp;L GST incl'!D11-'Cash flow'!D7</f>
        <v>0</v>
      </c>
      <c r="F10" s="44">
        <f>+E10+'P&amp;L GST incl'!E11-'Cash flow'!E7</f>
        <v>0</v>
      </c>
      <c r="G10" s="44">
        <f>+F10+'P&amp;L GST incl'!F11-'Cash flow'!F7</f>
        <v>0</v>
      </c>
      <c r="H10" s="44">
        <f>+G10+'P&amp;L GST incl'!G11-'Cash flow'!G7</f>
        <v>0</v>
      </c>
      <c r="I10" s="44">
        <f>+H10+'P&amp;L GST incl'!H11-'Cash flow'!H7</f>
        <v>0</v>
      </c>
      <c r="J10" s="44">
        <f>+I10+'P&amp;L GST incl'!I11-'Cash flow'!I7</f>
        <v>0</v>
      </c>
      <c r="K10" s="44">
        <f>+J10+'P&amp;L GST incl'!J11-'Cash flow'!J7</f>
        <v>0</v>
      </c>
      <c r="L10" s="44">
        <f>+K10+'P&amp;L GST incl'!K11-'Cash flow'!K7</f>
        <v>0</v>
      </c>
      <c r="M10" s="44">
        <f>+L10+'P&amp;L GST incl'!L11-'Cash flow'!L7</f>
        <v>0</v>
      </c>
      <c r="N10" s="44">
        <f>+M10+'P&amp;L GST incl'!M11-'Cash flow'!M7</f>
        <v>0</v>
      </c>
      <c r="Q10" s="9"/>
    </row>
    <row r="11" spans="1:20">
      <c r="A11" s="112" t="s">
        <v>104</v>
      </c>
      <c r="B11" s="22"/>
      <c r="C11" s="22"/>
      <c r="D11" s="22"/>
      <c r="E11" s="22"/>
      <c r="F11" s="22"/>
      <c r="G11" s="22"/>
      <c r="H11" s="22"/>
      <c r="I11" s="22"/>
      <c r="J11" s="22"/>
      <c r="K11" s="22"/>
      <c r="L11" s="22"/>
      <c r="M11" s="22"/>
      <c r="N11" s="22"/>
      <c r="P11" s="137">
        <v>0.1</v>
      </c>
      <c r="Q11" s="146"/>
      <c r="R11" s="141"/>
    </row>
    <row r="12" spans="1:20">
      <c r="A12" s="112" t="s">
        <v>35</v>
      </c>
      <c r="B12" s="22"/>
      <c r="C12" s="22"/>
      <c r="D12" s="22"/>
      <c r="E12" s="22"/>
      <c r="F12" s="22"/>
      <c r="G12" s="22"/>
      <c r="H12" s="22"/>
      <c r="I12" s="22"/>
      <c r="J12" s="22"/>
      <c r="K12" s="22"/>
      <c r="L12" s="22"/>
      <c r="M12" s="22"/>
      <c r="N12" s="22"/>
      <c r="P12" s="138">
        <v>0.1</v>
      </c>
      <c r="Q12" s="147"/>
      <c r="R12" s="141"/>
    </row>
    <row r="13" spans="1:20">
      <c r="A13" s="112" t="s">
        <v>36</v>
      </c>
      <c r="B13" s="22"/>
      <c r="C13" s="22"/>
      <c r="D13" s="22"/>
      <c r="E13" s="22"/>
      <c r="F13" s="22"/>
      <c r="G13" s="22"/>
      <c r="H13" s="22"/>
      <c r="I13" s="22"/>
      <c r="J13" s="22"/>
      <c r="K13" s="22"/>
      <c r="L13" s="22"/>
      <c r="M13" s="22"/>
      <c r="N13" s="22"/>
      <c r="P13" s="139">
        <v>0.1</v>
      </c>
      <c r="Q13" s="145"/>
      <c r="R13" s="141"/>
    </row>
    <row r="14" spans="1:20">
      <c r="A14" s="24" t="str">
        <f>+"Total "&amp;A8</f>
        <v>Total Current Assets</v>
      </c>
      <c r="B14" s="23">
        <f t="shared" ref="B14:N14" si="0">SUM(B9:B13)</f>
        <v>0</v>
      </c>
      <c r="C14" s="23">
        <f t="shared" si="0"/>
        <v>0</v>
      </c>
      <c r="D14" s="23">
        <f t="shared" si="0"/>
        <v>0</v>
      </c>
      <c r="E14" s="23">
        <f t="shared" si="0"/>
        <v>0</v>
      </c>
      <c r="F14" s="23">
        <f t="shared" si="0"/>
        <v>0</v>
      </c>
      <c r="G14" s="23">
        <f t="shared" si="0"/>
        <v>0</v>
      </c>
      <c r="H14" s="23">
        <f t="shared" si="0"/>
        <v>0</v>
      </c>
      <c r="I14" s="23">
        <f t="shared" si="0"/>
        <v>0</v>
      </c>
      <c r="J14" s="23">
        <f t="shared" si="0"/>
        <v>0</v>
      </c>
      <c r="K14" s="23">
        <f t="shared" si="0"/>
        <v>0</v>
      </c>
      <c r="L14" s="23">
        <f t="shared" si="0"/>
        <v>0</v>
      </c>
      <c r="M14" s="23">
        <f t="shared" si="0"/>
        <v>0</v>
      </c>
      <c r="N14" s="23">
        <f t="shared" si="0"/>
        <v>0</v>
      </c>
      <c r="Q14" s="9"/>
    </row>
    <row r="15" spans="1:20" s="20" customFormat="1" ht="8.25" customHeight="1">
      <c r="A15" s="8"/>
      <c r="B15" s="25"/>
      <c r="C15" s="25"/>
      <c r="D15" s="25"/>
      <c r="E15" s="25"/>
      <c r="F15" s="25"/>
      <c r="G15" s="25"/>
      <c r="H15" s="25"/>
      <c r="I15" s="25"/>
      <c r="J15" s="25"/>
      <c r="K15" s="25"/>
      <c r="L15" s="25"/>
      <c r="M15" s="25"/>
      <c r="N15" s="25"/>
      <c r="P15"/>
    </row>
    <row r="16" spans="1:20">
      <c r="A16" s="111" t="s">
        <v>37</v>
      </c>
      <c r="B16" s="42"/>
      <c r="C16" s="42"/>
      <c r="D16" s="42"/>
      <c r="E16" s="42"/>
      <c r="F16" s="42"/>
      <c r="G16" s="42"/>
      <c r="H16" s="42"/>
      <c r="I16" s="42"/>
      <c r="J16" s="42"/>
      <c r="K16" s="42"/>
      <c r="L16" s="42"/>
      <c r="M16" s="42"/>
      <c r="N16" s="42"/>
    </row>
    <row r="17" spans="1:18">
      <c r="A17" s="112" t="s">
        <v>53</v>
      </c>
      <c r="B17" s="22"/>
      <c r="C17" s="44">
        <f>+B17+SUMPRODUCT(--(Inputs!$G$8:$G$18='Balance Sheet'!$A17),Inputs!$H$8:$H$18,--(Inputs!$I$8:$I$18='Balance Sheet'!C$5))+SUMPRODUCT(--(Inputs!$G$8:$G$18='Balance Sheet'!$A17),Inputs!$H$8:$H$18,--(Inputs!$I$8:$I$18="Monthly"))</f>
        <v>0</v>
      </c>
      <c r="D17" s="44">
        <f>+C17+SUMPRODUCT(--(Inputs!$G$8:$G$18='Balance Sheet'!$A17),Inputs!$H$8:$H$18,--(Inputs!$I$8:$I$18='Balance Sheet'!D$5))+SUMPRODUCT(--(Inputs!$G$8:$G$18='Balance Sheet'!$A17),Inputs!$H$8:$H$18,--(Inputs!$I$8:$I$18="Monthly"))</f>
        <v>0</v>
      </c>
      <c r="E17" s="44">
        <f>+D17+SUMPRODUCT(--(Inputs!$G$8:$G$18='Balance Sheet'!$A17),Inputs!$H$8:$H$18,--(Inputs!$I$8:$I$18='Balance Sheet'!E$5))+SUMPRODUCT(--(Inputs!$G$8:$G$18='Balance Sheet'!$A17),Inputs!$H$8:$H$18,--(Inputs!$I$8:$I$18="Monthly"))</f>
        <v>0</v>
      </c>
      <c r="F17" s="44">
        <f>+E17+SUMPRODUCT(--(Inputs!$G$8:$G$18='Balance Sheet'!$A17),Inputs!$H$8:$H$18,--(Inputs!$I$8:$I$18='Balance Sheet'!F$5))+SUMPRODUCT(--(Inputs!$G$8:$G$18='Balance Sheet'!$A17),Inputs!$H$8:$H$18,--(Inputs!$I$8:$I$18="Monthly"))</f>
        <v>0</v>
      </c>
      <c r="G17" s="44">
        <f>+F17+SUMPRODUCT(--(Inputs!$G$8:$G$18='Balance Sheet'!$A17),Inputs!$H$8:$H$18,--(Inputs!$I$8:$I$18='Balance Sheet'!G$5))+SUMPRODUCT(--(Inputs!$G$8:$G$18='Balance Sheet'!$A17),Inputs!$H$8:$H$18,--(Inputs!$I$8:$I$18="Monthly"))</f>
        <v>0</v>
      </c>
      <c r="H17" s="44">
        <f>+G17+SUMPRODUCT(--(Inputs!$G$8:$G$18='Balance Sheet'!$A17),Inputs!$H$8:$H$18,--(Inputs!$I$8:$I$18='Balance Sheet'!H$5))+SUMPRODUCT(--(Inputs!$G$8:$G$18='Balance Sheet'!$A17),Inputs!$H$8:$H$18,--(Inputs!$I$8:$I$18="Monthly"))</f>
        <v>0</v>
      </c>
      <c r="I17" s="44">
        <f>+H17+SUMPRODUCT(--(Inputs!$G$8:$G$18='Balance Sheet'!$A17),Inputs!$H$8:$H$18,--(Inputs!$I$8:$I$18='Balance Sheet'!I$5))+SUMPRODUCT(--(Inputs!$G$8:$G$18='Balance Sheet'!$A17),Inputs!$H$8:$H$18,--(Inputs!$I$8:$I$18="Monthly"))</f>
        <v>0</v>
      </c>
      <c r="J17" s="44">
        <f>+I17+SUMPRODUCT(--(Inputs!$G$8:$G$18='Balance Sheet'!$A17),Inputs!$H$8:$H$18,--(Inputs!$I$8:$I$18='Balance Sheet'!J$5))+SUMPRODUCT(--(Inputs!$G$8:$G$18='Balance Sheet'!$A17),Inputs!$H$8:$H$18,--(Inputs!$I$8:$I$18="Monthly"))</f>
        <v>0</v>
      </c>
      <c r="K17" s="44">
        <f>+J17+SUMPRODUCT(--(Inputs!$G$8:$G$18='Balance Sheet'!$A17),Inputs!$H$8:$H$18,--(Inputs!$I$8:$I$18='Balance Sheet'!K$5))+SUMPRODUCT(--(Inputs!$G$8:$G$18='Balance Sheet'!$A17),Inputs!$H$8:$H$18,--(Inputs!$I$8:$I$18="Monthly"))</f>
        <v>0</v>
      </c>
      <c r="L17" s="44">
        <f>+K17+SUMPRODUCT(--(Inputs!$G$8:$G$18='Balance Sheet'!$A17),Inputs!$H$8:$H$18,--(Inputs!$I$8:$I$18='Balance Sheet'!L$5))+SUMPRODUCT(--(Inputs!$G$8:$G$18='Balance Sheet'!$A17),Inputs!$H$8:$H$18,--(Inputs!$I$8:$I$18="Monthly"))</f>
        <v>0</v>
      </c>
      <c r="M17" s="44">
        <f>+L17+SUMPRODUCT(--(Inputs!$G$8:$G$18='Balance Sheet'!$A17),Inputs!$H$8:$H$18,--(Inputs!$I$8:$I$18='Balance Sheet'!M$5))+SUMPRODUCT(--(Inputs!$G$8:$G$18='Balance Sheet'!$A17),Inputs!$H$8:$H$18,--(Inputs!$I$8:$I$18="Monthly"))</f>
        <v>0</v>
      </c>
      <c r="N17" s="44">
        <f>+M17+SUMPRODUCT(--(Inputs!$G$8:$G$18='Balance Sheet'!$A17),Inputs!$H$8:$H$18,--(Inputs!$I$8:$I$18='Balance Sheet'!N$5))+SUMPRODUCT(--(Inputs!$G$8:$G$18='Balance Sheet'!$A17),Inputs!$H$8:$H$18,--(Inputs!$I$8:$I$18="Monthly"))</f>
        <v>0</v>
      </c>
      <c r="P17" s="65">
        <v>0.1</v>
      </c>
      <c r="R17" s="124"/>
    </row>
    <row r="18" spans="1:18">
      <c r="A18" s="112" t="s">
        <v>38</v>
      </c>
      <c r="B18" s="22"/>
      <c r="C18" s="44">
        <f>+B18+SUMPRODUCT(--(Inputs!$G$8:$G$18='Balance Sheet'!$A18),Inputs!$H$8:$H$18,--(Inputs!$I$8:$I$18='Balance Sheet'!C$5))+SUMPRODUCT(--(Inputs!$G$8:$G$18='Balance Sheet'!$A18),Inputs!$H$8:$H$18,--(Inputs!$I$8:$I$18="Monthly"))</f>
        <v>0</v>
      </c>
      <c r="D18" s="44">
        <f>+C18+SUMPRODUCT(--(Inputs!$G$8:$G$18='Balance Sheet'!$A18),Inputs!$H$8:$H$18,--(Inputs!$I$8:$I$18='Balance Sheet'!D$5))+SUMPRODUCT(--(Inputs!$G$8:$G$18='Balance Sheet'!$A18),Inputs!$H$8:$H$18,--(Inputs!$I$8:$I$18="Monthly"))</f>
        <v>0</v>
      </c>
      <c r="E18" s="44">
        <f>+D18+SUMPRODUCT(--(Inputs!$G$8:$G$18='Balance Sheet'!$A18),Inputs!$H$8:$H$18,--(Inputs!$I$8:$I$18='Balance Sheet'!E$5))+SUMPRODUCT(--(Inputs!$G$8:$G$18='Balance Sheet'!$A18),Inputs!$H$8:$H$18,--(Inputs!$I$8:$I$18="Monthly"))</f>
        <v>0</v>
      </c>
      <c r="F18" s="44">
        <f>+E18+SUMPRODUCT(--(Inputs!$G$8:$G$18='Balance Sheet'!$A18),Inputs!$H$8:$H$18,--(Inputs!$I$8:$I$18='Balance Sheet'!F$5))+SUMPRODUCT(--(Inputs!$G$8:$G$18='Balance Sheet'!$A18),Inputs!$H$8:$H$18,--(Inputs!$I$8:$I$18="Monthly"))</f>
        <v>0</v>
      </c>
      <c r="G18" s="44">
        <f>+F18+SUMPRODUCT(--(Inputs!$G$8:$G$18='Balance Sheet'!$A18),Inputs!$H$8:$H$18,--(Inputs!$I$8:$I$18='Balance Sheet'!G$5))+SUMPRODUCT(--(Inputs!$G$8:$G$18='Balance Sheet'!$A18),Inputs!$H$8:$H$18,--(Inputs!$I$8:$I$18="Monthly"))</f>
        <v>0</v>
      </c>
      <c r="H18" s="44">
        <f>+G18+SUMPRODUCT(--(Inputs!$G$8:$G$18='Balance Sheet'!$A18),Inputs!$H$8:$H$18,--(Inputs!$I$8:$I$18='Balance Sheet'!H$5))+SUMPRODUCT(--(Inputs!$G$8:$G$18='Balance Sheet'!$A18),Inputs!$H$8:$H$18,--(Inputs!$I$8:$I$18="Monthly"))</f>
        <v>0</v>
      </c>
      <c r="I18" s="44">
        <f>+H18+SUMPRODUCT(--(Inputs!$G$8:$G$18='Balance Sheet'!$A18),Inputs!$H$8:$H$18,--(Inputs!$I$8:$I$18='Balance Sheet'!I$5))+SUMPRODUCT(--(Inputs!$G$8:$G$18='Balance Sheet'!$A18),Inputs!$H$8:$H$18,--(Inputs!$I$8:$I$18="Monthly"))</f>
        <v>0</v>
      </c>
      <c r="J18" s="44">
        <f>+I18+SUMPRODUCT(--(Inputs!$G$8:$G$18='Balance Sheet'!$A18),Inputs!$H$8:$H$18,--(Inputs!$I$8:$I$18='Balance Sheet'!J$5))+SUMPRODUCT(--(Inputs!$G$8:$G$18='Balance Sheet'!$A18),Inputs!$H$8:$H$18,--(Inputs!$I$8:$I$18="Monthly"))</f>
        <v>0</v>
      </c>
      <c r="K18" s="44">
        <f>+J18+SUMPRODUCT(--(Inputs!$G$8:$G$18='Balance Sheet'!$A18),Inputs!$H$8:$H$18,--(Inputs!$I$8:$I$18='Balance Sheet'!K$5))+SUMPRODUCT(--(Inputs!$G$8:$G$18='Balance Sheet'!$A18),Inputs!$H$8:$H$18,--(Inputs!$I$8:$I$18="Monthly"))</f>
        <v>0</v>
      </c>
      <c r="L18" s="44">
        <f>+K18+SUMPRODUCT(--(Inputs!$G$8:$G$18='Balance Sheet'!$A18),Inputs!$H$8:$H$18,--(Inputs!$I$8:$I$18='Balance Sheet'!L$5))+SUMPRODUCT(--(Inputs!$G$8:$G$18='Balance Sheet'!$A18),Inputs!$H$8:$H$18,--(Inputs!$I$8:$I$18="Monthly"))</f>
        <v>0</v>
      </c>
      <c r="M18" s="44">
        <f>+L18+SUMPRODUCT(--(Inputs!$G$8:$G$18='Balance Sheet'!$A18),Inputs!$H$8:$H$18,--(Inputs!$I$8:$I$18='Balance Sheet'!M$5))+SUMPRODUCT(--(Inputs!$G$8:$G$18='Balance Sheet'!$A18),Inputs!$H$8:$H$18,--(Inputs!$I$8:$I$18="Monthly"))</f>
        <v>0</v>
      </c>
      <c r="N18" s="44">
        <f>+M18+SUMPRODUCT(--(Inputs!$G$8:$G$18='Balance Sheet'!$A18),Inputs!$H$8:$H$18,--(Inputs!$I$8:$I$18='Balance Sheet'!N$5))+SUMPRODUCT(--(Inputs!$G$8:$G$18='Balance Sheet'!$A18),Inputs!$H$8:$H$18,--(Inputs!$I$8:$I$18="Monthly"))</f>
        <v>0</v>
      </c>
      <c r="P18" s="60">
        <v>0.1</v>
      </c>
    </row>
    <row r="19" spans="1:18">
      <c r="A19" s="112" t="s">
        <v>39</v>
      </c>
      <c r="B19" s="22"/>
      <c r="C19" s="44">
        <f>+B19+SUMPRODUCT(--(Inputs!$G$8:$G$18='Balance Sheet'!$A19),Inputs!$H$8:$H$18,--(Inputs!$I$8:$I$18='Balance Sheet'!C$5))+SUMPRODUCT(--(Inputs!$G$8:$G$18='Balance Sheet'!$A19),Inputs!$H$8:$H$18,--(Inputs!$I$8:$I$18="Monthly"))</f>
        <v>0</v>
      </c>
      <c r="D19" s="44">
        <f>+C19+SUMPRODUCT(--(Inputs!$G$8:$G$18='Balance Sheet'!$A19),Inputs!$H$8:$H$18,--(Inputs!$I$8:$I$18='Balance Sheet'!D$5))+SUMPRODUCT(--(Inputs!$G$8:$G$18='Balance Sheet'!$A19),Inputs!$H$8:$H$18,--(Inputs!$I$8:$I$18="Monthly"))</f>
        <v>0</v>
      </c>
      <c r="E19" s="44">
        <f>+D19+SUMPRODUCT(--(Inputs!$G$8:$G$18='Balance Sheet'!$A19),Inputs!$H$8:$H$18,--(Inputs!$I$8:$I$18='Balance Sheet'!E$5))+SUMPRODUCT(--(Inputs!$G$8:$G$18='Balance Sheet'!$A19),Inputs!$H$8:$H$18,--(Inputs!$I$8:$I$18="Monthly"))</f>
        <v>0</v>
      </c>
      <c r="F19" s="44">
        <f>+E19+SUMPRODUCT(--(Inputs!$G$8:$G$18='Balance Sheet'!$A19),Inputs!$H$8:$H$18,--(Inputs!$I$8:$I$18='Balance Sheet'!F$5))+SUMPRODUCT(--(Inputs!$G$8:$G$18='Balance Sheet'!$A19),Inputs!$H$8:$H$18,--(Inputs!$I$8:$I$18="Monthly"))</f>
        <v>0</v>
      </c>
      <c r="G19" s="44">
        <f>+F19+SUMPRODUCT(--(Inputs!$G$8:$G$18='Balance Sheet'!$A19),Inputs!$H$8:$H$18,--(Inputs!$I$8:$I$18='Balance Sheet'!G$5))+SUMPRODUCT(--(Inputs!$G$8:$G$18='Balance Sheet'!$A19),Inputs!$H$8:$H$18,--(Inputs!$I$8:$I$18="Monthly"))</f>
        <v>0</v>
      </c>
      <c r="H19" s="44">
        <f>+G19+SUMPRODUCT(--(Inputs!$G$8:$G$18='Balance Sheet'!$A19),Inputs!$H$8:$H$18,--(Inputs!$I$8:$I$18='Balance Sheet'!H$5))+SUMPRODUCT(--(Inputs!$G$8:$G$18='Balance Sheet'!$A19),Inputs!$H$8:$H$18,--(Inputs!$I$8:$I$18="Monthly"))</f>
        <v>0</v>
      </c>
      <c r="I19" s="44">
        <f>+H19+SUMPRODUCT(--(Inputs!$G$8:$G$18='Balance Sheet'!$A19),Inputs!$H$8:$H$18,--(Inputs!$I$8:$I$18='Balance Sheet'!I$5))+SUMPRODUCT(--(Inputs!$G$8:$G$18='Balance Sheet'!$A19),Inputs!$H$8:$H$18,--(Inputs!$I$8:$I$18="Monthly"))</f>
        <v>0</v>
      </c>
      <c r="J19" s="44">
        <f>+I19+SUMPRODUCT(--(Inputs!$G$8:$G$18='Balance Sheet'!$A19),Inputs!$H$8:$H$18,--(Inputs!$I$8:$I$18='Balance Sheet'!J$5))+SUMPRODUCT(--(Inputs!$G$8:$G$18='Balance Sheet'!$A19),Inputs!$H$8:$H$18,--(Inputs!$I$8:$I$18="Monthly"))</f>
        <v>0</v>
      </c>
      <c r="K19" s="44">
        <f>+J19+SUMPRODUCT(--(Inputs!$G$8:$G$18='Balance Sheet'!$A19),Inputs!$H$8:$H$18,--(Inputs!$I$8:$I$18='Balance Sheet'!K$5))+SUMPRODUCT(--(Inputs!$G$8:$G$18='Balance Sheet'!$A19),Inputs!$H$8:$H$18,--(Inputs!$I$8:$I$18="Monthly"))</f>
        <v>0</v>
      </c>
      <c r="L19" s="44">
        <f>+K19+SUMPRODUCT(--(Inputs!$G$8:$G$18='Balance Sheet'!$A19),Inputs!$H$8:$H$18,--(Inputs!$I$8:$I$18='Balance Sheet'!L$5))+SUMPRODUCT(--(Inputs!$G$8:$G$18='Balance Sheet'!$A19),Inputs!$H$8:$H$18,--(Inputs!$I$8:$I$18="Monthly"))</f>
        <v>0</v>
      </c>
      <c r="M19" s="44">
        <f>+L19+SUMPRODUCT(--(Inputs!$G$8:$G$18='Balance Sheet'!$A19),Inputs!$H$8:$H$18,--(Inputs!$I$8:$I$18='Balance Sheet'!M$5))+SUMPRODUCT(--(Inputs!$G$8:$G$18='Balance Sheet'!$A19),Inputs!$H$8:$H$18,--(Inputs!$I$8:$I$18="Monthly"))</f>
        <v>0</v>
      </c>
      <c r="N19" s="44">
        <f>+M19+SUMPRODUCT(--(Inputs!$G$8:$G$18='Balance Sheet'!$A19),Inputs!$H$8:$H$18,--(Inputs!$I$8:$I$18='Balance Sheet'!N$5))+SUMPRODUCT(--(Inputs!$G$8:$G$18='Balance Sheet'!$A19),Inputs!$H$8:$H$18,--(Inputs!$I$8:$I$18="Monthly"))</f>
        <v>0</v>
      </c>
      <c r="P19" s="60">
        <v>0.1</v>
      </c>
    </row>
    <row r="20" spans="1:18">
      <c r="A20" s="112" t="s">
        <v>94</v>
      </c>
      <c r="B20" s="22"/>
      <c r="C20" s="44">
        <f>+B20+SUMPRODUCT(--(Inputs!$G$8:$G$18='Balance Sheet'!$A20),Inputs!$H$8:$H$18,--(Inputs!$I$8:$I$18='Balance Sheet'!C$5))+SUMPRODUCT(--(Inputs!$G$8:$G$18='Balance Sheet'!$A20),Inputs!$H$8:$H$18,--(Inputs!$I$8:$I$18="Monthly"))</f>
        <v>0</v>
      </c>
      <c r="D20" s="44">
        <f>+C20+SUMPRODUCT(--(Inputs!$G$8:$G$18='Balance Sheet'!$A20),Inputs!$H$8:$H$18,--(Inputs!$I$8:$I$18='Balance Sheet'!D$5))+SUMPRODUCT(--(Inputs!$G$8:$G$18='Balance Sheet'!$A20),Inputs!$H$8:$H$18,--(Inputs!$I$8:$I$18="Monthly"))</f>
        <v>0</v>
      </c>
      <c r="E20" s="44">
        <f>+D20+SUMPRODUCT(--(Inputs!$G$8:$G$18='Balance Sheet'!$A20),Inputs!$H$8:$H$18,--(Inputs!$I$8:$I$18='Balance Sheet'!E$5))+SUMPRODUCT(--(Inputs!$G$8:$G$18='Balance Sheet'!$A20),Inputs!$H$8:$H$18,--(Inputs!$I$8:$I$18="Monthly"))</f>
        <v>0</v>
      </c>
      <c r="F20" s="44">
        <f>+E20+SUMPRODUCT(--(Inputs!$G$8:$G$18='Balance Sheet'!$A20),Inputs!$H$8:$H$18,--(Inputs!$I$8:$I$18='Balance Sheet'!F$5))+SUMPRODUCT(--(Inputs!$G$8:$G$18='Balance Sheet'!$A20),Inputs!$H$8:$H$18,--(Inputs!$I$8:$I$18="Monthly"))</f>
        <v>0</v>
      </c>
      <c r="G20" s="44">
        <f>+F20+SUMPRODUCT(--(Inputs!$G$8:$G$18='Balance Sheet'!$A20),Inputs!$H$8:$H$18,--(Inputs!$I$8:$I$18='Balance Sheet'!G$5))+SUMPRODUCT(--(Inputs!$G$8:$G$18='Balance Sheet'!$A20),Inputs!$H$8:$H$18,--(Inputs!$I$8:$I$18="Monthly"))</f>
        <v>0</v>
      </c>
      <c r="H20" s="44">
        <f>+G20+SUMPRODUCT(--(Inputs!$G$8:$G$18='Balance Sheet'!$A20),Inputs!$H$8:$H$18,--(Inputs!$I$8:$I$18='Balance Sheet'!H$5))+SUMPRODUCT(--(Inputs!$G$8:$G$18='Balance Sheet'!$A20),Inputs!$H$8:$H$18,--(Inputs!$I$8:$I$18="Monthly"))</f>
        <v>0</v>
      </c>
      <c r="I20" s="44">
        <f>+H20+SUMPRODUCT(--(Inputs!$G$8:$G$18='Balance Sheet'!$A20),Inputs!$H$8:$H$18,--(Inputs!$I$8:$I$18='Balance Sheet'!I$5))+SUMPRODUCT(--(Inputs!$G$8:$G$18='Balance Sheet'!$A20),Inputs!$H$8:$H$18,--(Inputs!$I$8:$I$18="Monthly"))</f>
        <v>0</v>
      </c>
      <c r="J20" s="44">
        <f>+I20+SUMPRODUCT(--(Inputs!$G$8:$G$18='Balance Sheet'!$A20),Inputs!$H$8:$H$18,--(Inputs!$I$8:$I$18='Balance Sheet'!J$5))+SUMPRODUCT(--(Inputs!$G$8:$G$18='Balance Sheet'!$A20),Inputs!$H$8:$H$18,--(Inputs!$I$8:$I$18="Monthly"))</f>
        <v>0</v>
      </c>
      <c r="K20" s="44">
        <f>+J20+SUMPRODUCT(--(Inputs!$G$8:$G$18='Balance Sheet'!$A20),Inputs!$H$8:$H$18,--(Inputs!$I$8:$I$18='Balance Sheet'!K$5))+SUMPRODUCT(--(Inputs!$G$8:$G$18='Balance Sheet'!$A20),Inputs!$H$8:$H$18,--(Inputs!$I$8:$I$18="Monthly"))</f>
        <v>0</v>
      </c>
      <c r="L20" s="44">
        <f>+K20+SUMPRODUCT(--(Inputs!$G$8:$G$18='Balance Sheet'!$A20),Inputs!$H$8:$H$18,--(Inputs!$I$8:$I$18='Balance Sheet'!L$5))+SUMPRODUCT(--(Inputs!$G$8:$G$18='Balance Sheet'!$A20),Inputs!$H$8:$H$18,--(Inputs!$I$8:$I$18="Monthly"))</f>
        <v>0</v>
      </c>
      <c r="M20" s="44">
        <f>+L20+SUMPRODUCT(--(Inputs!$G$8:$G$18='Balance Sheet'!$A20),Inputs!$H$8:$H$18,--(Inputs!$I$8:$I$18='Balance Sheet'!M$5))+SUMPRODUCT(--(Inputs!$G$8:$G$18='Balance Sheet'!$A20),Inputs!$H$8:$H$18,--(Inputs!$I$8:$I$18="Monthly"))</f>
        <v>0</v>
      </c>
      <c r="N20" s="44">
        <f>+M20+SUMPRODUCT(--(Inputs!$G$8:$G$18='Balance Sheet'!$A20),Inputs!$H$8:$H$18,--(Inputs!$I$8:$I$18='Balance Sheet'!N$5))+SUMPRODUCT(--(Inputs!$G$8:$G$18='Balance Sheet'!$A20),Inputs!$H$8:$H$18,--(Inputs!$I$8:$I$18="Monthly"))</f>
        <v>0</v>
      </c>
      <c r="P20" s="61">
        <v>0.1</v>
      </c>
    </row>
    <row r="21" spans="1:18">
      <c r="A21" s="112" t="s">
        <v>54</v>
      </c>
      <c r="B21" s="22"/>
      <c r="C21" s="44">
        <f>+B21+'P&amp;L Budget'!B57</f>
        <v>0</v>
      </c>
      <c r="D21" s="44">
        <f>+C21+'P&amp;L Budget'!C57</f>
        <v>0</v>
      </c>
      <c r="E21" s="44">
        <f>+D21+'P&amp;L Budget'!D57</f>
        <v>0</v>
      </c>
      <c r="F21" s="44">
        <f>+E21+'P&amp;L Budget'!E57</f>
        <v>0</v>
      </c>
      <c r="G21" s="44">
        <f>+F21+'P&amp;L Budget'!F57</f>
        <v>0</v>
      </c>
      <c r="H21" s="44">
        <f>+G21+'P&amp;L Budget'!G57</f>
        <v>0</v>
      </c>
      <c r="I21" s="44">
        <f>+H21+'P&amp;L Budget'!H57</f>
        <v>0</v>
      </c>
      <c r="J21" s="44">
        <f>+I21+'P&amp;L Budget'!I57</f>
        <v>0</v>
      </c>
      <c r="K21" s="44">
        <f>+J21+'P&amp;L Budget'!J57</f>
        <v>0</v>
      </c>
      <c r="L21" s="44">
        <f>+K21+'P&amp;L Budget'!K57</f>
        <v>0</v>
      </c>
      <c r="M21" s="44">
        <f>+L21+'P&amp;L Budget'!L57</f>
        <v>0</v>
      </c>
      <c r="N21" s="44">
        <f>+M21+'P&amp;L Budget'!M57</f>
        <v>0</v>
      </c>
    </row>
    <row r="22" spans="1:18">
      <c r="A22" s="24" t="str">
        <f>+"Total "&amp;A16</f>
        <v>Total Fixed Assets</v>
      </c>
      <c r="B22" s="28">
        <f t="shared" ref="B22:N22" si="1">SUM(B17:B21)</f>
        <v>0</v>
      </c>
      <c r="C22" s="28">
        <f>SUM(C17:C21)</f>
        <v>0</v>
      </c>
      <c r="D22" s="28">
        <f t="shared" si="1"/>
        <v>0</v>
      </c>
      <c r="E22" s="28">
        <f t="shared" si="1"/>
        <v>0</v>
      </c>
      <c r="F22" s="28">
        <f t="shared" si="1"/>
        <v>0</v>
      </c>
      <c r="G22" s="28">
        <f t="shared" si="1"/>
        <v>0</v>
      </c>
      <c r="H22" s="28">
        <f t="shared" si="1"/>
        <v>0</v>
      </c>
      <c r="I22" s="28">
        <f t="shared" si="1"/>
        <v>0</v>
      </c>
      <c r="J22" s="28">
        <f t="shared" si="1"/>
        <v>0</v>
      </c>
      <c r="K22" s="28">
        <f t="shared" si="1"/>
        <v>0</v>
      </c>
      <c r="L22" s="28">
        <f t="shared" si="1"/>
        <v>0</v>
      </c>
      <c r="M22" s="28">
        <f t="shared" si="1"/>
        <v>0</v>
      </c>
      <c r="N22" s="28">
        <f t="shared" si="1"/>
        <v>0</v>
      </c>
    </row>
    <row r="23" spans="1:18" s="20" customFormat="1" ht="8.25" customHeight="1">
      <c r="A23" s="8"/>
      <c r="B23" s="25"/>
      <c r="C23" s="25"/>
      <c r="D23" s="25"/>
      <c r="E23" s="25"/>
      <c r="F23" s="25"/>
      <c r="G23" s="25"/>
      <c r="H23" s="25"/>
      <c r="I23" s="25"/>
      <c r="J23" s="25"/>
      <c r="K23" s="25"/>
      <c r="L23" s="25"/>
      <c r="M23" s="25"/>
      <c r="N23" s="25"/>
      <c r="P23"/>
    </row>
    <row r="24" spans="1:18">
      <c r="A24" s="111" t="s">
        <v>127</v>
      </c>
      <c r="B24" s="42"/>
      <c r="C24" s="42"/>
      <c r="D24" s="42"/>
      <c r="E24" s="42"/>
      <c r="F24" s="42"/>
      <c r="G24" s="42"/>
      <c r="H24" s="42"/>
      <c r="I24" s="42"/>
      <c r="J24" s="42"/>
      <c r="K24" s="42"/>
      <c r="L24" s="42"/>
      <c r="M24" s="42"/>
      <c r="N24" s="42"/>
    </row>
    <row r="25" spans="1:18">
      <c r="A25" s="112" t="s">
        <v>40</v>
      </c>
      <c r="B25" s="22"/>
      <c r="C25" s="22"/>
      <c r="D25" s="22"/>
      <c r="E25" s="22"/>
      <c r="F25" s="22"/>
      <c r="G25" s="22"/>
      <c r="H25" s="22"/>
      <c r="I25" s="22"/>
      <c r="J25" s="22"/>
      <c r="K25" s="22"/>
      <c r="L25" s="22"/>
      <c r="M25" s="22"/>
      <c r="N25" s="22"/>
      <c r="P25" s="65">
        <v>0.1</v>
      </c>
      <c r="R25" s="141"/>
    </row>
    <row r="26" spans="1:18">
      <c r="A26" s="112" t="s">
        <v>41</v>
      </c>
      <c r="B26" s="22"/>
      <c r="C26" s="22"/>
      <c r="D26" s="22"/>
      <c r="E26" s="22"/>
      <c r="F26" s="22"/>
      <c r="G26" s="22"/>
      <c r="H26" s="22"/>
      <c r="I26" s="22"/>
      <c r="J26" s="22"/>
      <c r="K26" s="22"/>
      <c r="L26" s="22"/>
      <c r="M26" s="22"/>
      <c r="N26" s="22"/>
      <c r="P26" s="60">
        <v>0</v>
      </c>
      <c r="R26" s="141"/>
    </row>
    <row r="27" spans="1:18">
      <c r="A27" s="112" t="s">
        <v>42</v>
      </c>
      <c r="B27" s="22"/>
      <c r="C27" s="22"/>
      <c r="D27" s="22"/>
      <c r="E27" s="22"/>
      <c r="F27" s="22"/>
      <c r="G27" s="22"/>
      <c r="H27" s="22"/>
      <c r="I27" s="22"/>
      <c r="J27" s="22"/>
      <c r="K27" s="22"/>
      <c r="L27" s="22"/>
      <c r="M27" s="22"/>
      <c r="N27" s="22"/>
      <c r="P27" s="60">
        <v>0.1</v>
      </c>
      <c r="R27" s="141"/>
    </row>
    <row r="28" spans="1:18">
      <c r="A28" s="112" t="s">
        <v>43</v>
      </c>
      <c r="B28" s="22"/>
      <c r="C28" s="22"/>
      <c r="D28" s="22"/>
      <c r="E28" s="22"/>
      <c r="F28" s="22"/>
      <c r="G28" s="22"/>
      <c r="H28" s="22"/>
      <c r="I28" s="22"/>
      <c r="J28" s="22"/>
      <c r="K28" s="22"/>
      <c r="L28" s="22"/>
      <c r="M28" s="22"/>
      <c r="N28" s="22"/>
      <c r="P28" s="61">
        <v>0.1</v>
      </c>
      <c r="R28" s="141"/>
    </row>
    <row r="29" spans="1:18">
      <c r="A29" s="112" t="s">
        <v>180</v>
      </c>
      <c r="B29" s="22"/>
      <c r="C29" s="22"/>
      <c r="D29" s="22"/>
      <c r="E29" s="22"/>
      <c r="F29" s="22"/>
      <c r="G29" s="22"/>
      <c r="H29" s="22"/>
      <c r="I29" s="22"/>
      <c r="J29" s="22"/>
      <c r="K29" s="22"/>
      <c r="L29" s="22"/>
      <c r="M29" s="22"/>
      <c r="N29" s="22"/>
      <c r="R29" s="141"/>
    </row>
    <row r="30" spans="1:18">
      <c r="A30" s="24" t="str">
        <f>+"Total "&amp;A24</f>
        <v>Total Non-current assets</v>
      </c>
      <c r="B30" s="23">
        <f>SUM(B25:B29)</f>
        <v>0</v>
      </c>
      <c r="C30" s="23">
        <f t="shared" ref="C30:N30" si="2">SUM(C25:C29)</f>
        <v>0</v>
      </c>
      <c r="D30" s="23">
        <f t="shared" si="2"/>
        <v>0</v>
      </c>
      <c r="E30" s="23">
        <f t="shared" si="2"/>
        <v>0</v>
      </c>
      <c r="F30" s="23">
        <f t="shared" si="2"/>
        <v>0</v>
      </c>
      <c r="G30" s="23">
        <f t="shared" si="2"/>
        <v>0</v>
      </c>
      <c r="H30" s="23">
        <f t="shared" si="2"/>
        <v>0</v>
      </c>
      <c r="I30" s="23">
        <f t="shared" si="2"/>
        <v>0</v>
      </c>
      <c r="J30" s="23">
        <f t="shared" si="2"/>
        <v>0</v>
      </c>
      <c r="K30" s="23">
        <f t="shared" si="2"/>
        <v>0</v>
      </c>
      <c r="L30" s="23">
        <f t="shared" si="2"/>
        <v>0</v>
      </c>
      <c r="M30" s="23">
        <f t="shared" si="2"/>
        <v>0</v>
      </c>
      <c r="N30" s="23">
        <f t="shared" si="2"/>
        <v>0</v>
      </c>
    </row>
    <row r="31" spans="1:18" s="20" customFormat="1" ht="8.25" customHeight="1">
      <c r="A31" s="8"/>
      <c r="B31" s="25"/>
      <c r="C31" s="25"/>
      <c r="D31" s="25"/>
      <c r="E31" s="25"/>
      <c r="F31" s="25"/>
      <c r="G31" s="25"/>
      <c r="H31" s="25"/>
      <c r="I31" s="25"/>
      <c r="J31" s="25"/>
      <c r="K31" s="25"/>
      <c r="L31" s="25"/>
      <c r="M31" s="25"/>
      <c r="N31" s="25"/>
    </row>
    <row r="32" spans="1:18">
      <c r="A32" s="24" t="str">
        <f>+"Total "&amp;PROPER(A6)</f>
        <v>Total Assets</v>
      </c>
      <c r="B32" s="23">
        <f t="shared" ref="B32:N32" si="3">SUM(B14,B22,B30)</f>
        <v>0</v>
      </c>
      <c r="C32" s="23">
        <f t="shared" si="3"/>
        <v>0</v>
      </c>
      <c r="D32" s="23">
        <f t="shared" si="3"/>
        <v>0</v>
      </c>
      <c r="E32" s="23">
        <f t="shared" si="3"/>
        <v>0</v>
      </c>
      <c r="F32" s="23">
        <f t="shared" si="3"/>
        <v>0</v>
      </c>
      <c r="G32" s="23">
        <f t="shared" si="3"/>
        <v>0</v>
      </c>
      <c r="H32" s="23">
        <f t="shared" si="3"/>
        <v>0</v>
      </c>
      <c r="I32" s="23">
        <f t="shared" si="3"/>
        <v>0</v>
      </c>
      <c r="J32" s="23">
        <f t="shared" si="3"/>
        <v>0</v>
      </c>
      <c r="K32" s="23">
        <f t="shared" si="3"/>
        <v>0</v>
      </c>
      <c r="L32" s="23">
        <f t="shared" si="3"/>
        <v>0</v>
      </c>
      <c r="M32" s="23">
        <f t="shared" si="3"/>
        <v>0</v>
      </c>
      <c r="N32" s="23">
        <f t="shared" si="3"/>
        <v>0</v>
      </c>
    </row>
    <row r="33" spans="1:18" s="20" customFormat="1" ht="8.25" customHeight="1">
      <c r="A33" s="8"/>
      <c r="B33" s="25"/>
      <c r="C33" s="25"/>
      <c r="D33" s="25"/>
      <c r="E33" s="25"/>
      <c r="F33" s="25"/>
      <c r="G33" s="25"/>
      <c r="H33" s="25"/>
      <c r="I33" s="25"/>
      <c r="J33" s="25"/>
      <c r="K33" s="25"/>
      <c r="L33" s="25"/>
      <c r="M33" s="25"/>
      <c r="N33" s="25"/>
    </row>
    <row r="34" spans="1:18" ht="14.25">
      <c r="A34" s="122" t="s">
        <v>55</v>
      </c>
      <c r="B34" s="42"/>
      <c r="C34" s="42"/>
      <c r="D34" s="42"/>
      <c r="E34" s="42"/>
      <c r="F34" s="42"/>
      <c r="G34" s="42"/>
      <c r="H34" s="42"/>
      <c r="I34" s="42"/>
      <c r="J34" s="42"/>
      <c r="K34" s="42"/>
      <c r="L34" s="42"/>
      <c r="M34" s="42"/>
      <c r="N34" s="42"/>
    </row>
    <row r="35" spans="1:18" s="20" customFormat="1" ht="8.25" customHeight="1">
      <c r="A35" s="8"/>
      <c r="B35" s="25"/>
      <c r="C35" s="25"/>
      <c r="D35" s="25"/>
      <c r="E35" s="25"/>
      <c r="F35" s="25"/>
      <c r="G35" s="25"/>
      <c r="H35" s="25"/>
      <c r="I35" s="25"/>
      <c r="J35" s="25"/>
      <c r="K35" s="25"/>
      <c r="L35" s="25"/>
      <c r="M35" s="25"/>
      <c r="N35" s="25"/>
    </row>
    <row r="36" spans="1:18">
      <c r="A36" s="111" t="s">
        <v>44</v>
      </c>
      <c r="B36" s="42"/>
      <c r="C36" s="42"/>
      <c r="D36" s="42"/>
      <c r="E36" s="42"/>
      <c r="F36" s="42"/>
      <c r="G36" s="42"/>
      <c r="H36" s="42"/>
      <c r="I36" s="42"/>
      <c r="J36" s="42"/>
      <c r="K36" s="42"/>
      <c r="L36" s="42"/>
      <c r="M36" s="42"/>
      <c r="N36" s="42"/>
    </row>
    <row r="37" spans="1:18">
      <c r="A37" s="112" t="s">
        <v>45</v>
      </c>
      <c r="B37" s="22"/>
      <c r="C37" s="44">
        <f>+B37+'ap cHECK'!C7-'ap cHECK'!C13</f>
        <v>0</v>
      </c>
      <c r="D37" s="44">
        <f>+C37+'ap cHECK'!D7-'ap cHECK'!D13</f>
        <v>0</v>
      </c>
      <c r="E37" s="44">
        <f>+D37+'ap cHECK'!E7-'ap cHECK'!E13</f>
        <v>0</v>
      </c>
      <c r="F37" s="44">
        <f>+E37+'ap cHECK'!F7-'ap cHECK'!F13</f>
        <v>0</v>
      </c>
      <c r="G37" s="44">
        <f>+F37+'ap cHECK'!G7-'ap cHECK'!G13</f>
        <v>0</v>
      </c>
      <c r="H37" s="44">
        <f>+G37+'ap cHECK'!H7-'ap cHECK'!H13</f>
        <v>0</v>
      </c>
      <c r="I37" s="44">
        <f>+H37+'ap cHECK'!I7-'ap cHECK'!I13</f>
        <v>0</v>
      </c>
      <c r="J37" s="44">
        <f>+I37+'ap cHECK'!J7-'ap cHECK'!J13</f>
        <v>0</v>
      </c>
      <c r="K37" s="44">
        <f>+J37+'ap cHECK'!K7-'ap cHECK'!K13</f>
        <v>0</v>
      </c>
      <c r="L37" s="44">
        <f>+K37+'ap cHECK'!L7-'ap cHECK'!L13</f>
        <v>0</v>
      </c>
      <c r="M37" s="44">
        <f>+L37+'ap cHECK'!M7-'ap cHECK'!M13</f>
        <v>0</v>
      </c>
      <c r="N37" s="44">
        <f>+M37+'ap cHECK'!N7-'ap cHECK'!N13</f>
        <v>0</v>
      </c>
    </row>
    <row r="38" spans="1:18">
      <c r="A38" s="112" t="s">
        <v>172</v>
      </c>
      <c r="B38" s="22"/>
      <c r="C38" s="44">
        <f>+B38+'P&amp;L Budget'!B62-'Cash flow'!B14</f>
        <v>0</v>
      </c>
      <c r="D38" s="44">
        <f>+C38+'P&amp;L Budget'!C62-'Cash flow'!C14</f>
        <v>0</v>
      </c>
      <c r="E38" s="44">
        <f>+D38+'P&amp;L Budget'!D62-'Cash flow'!D14</f>
        <v>0</v>
      </c>
      <c r="F38" s="44">
        <f>+E38+'P&amp;L Budget'!E62-'Cash flow'!E14</f>
        <v>0</v>
      </c>
      <c r="G38" s="44">
        <f>+F38+'P&amp;L Budget'!F62-'Cash flow'!F14</f>
        <v>0</v>
      </c>
      <c r="H38" s="44">
        <f>+G38+'P&amp;L Budget'!G62-'Cash flow'!G14</f>
        <v>0</v>
      </c>
      <c r="I38" s="44">
        <f>+H38+'P&amp;L Budget'!H62-'Cash flow'!H14</f>
        <v>0</v>
      </c>
      <c r="J38" s="44">
        <f>+I38+'P&amp;L Budget'!I62-'Cash flow'!I14</f>
        <v>0</v>
      </c>
      <c r="K38" s="44">
        <f>+J38+'P&amp;L Budget'!J62-'Cash flow'!J14</f>
        <v>0</v>
      </c>
      <c r="L38" s="44">
        <f>+K38+'P&amp;L Budget'!K62-'Cash flow'!K14</f>
        <v>0</v>
      </c>
      <c r="M38" s="44">
        <f>+L38+'P&amp;L Budget'!L62-'Cash flow'!L14</f>
        <v>0</v>
      </c>
      <c r="N38" s="44">
        <f>+M38+'P&amp;L Budget'!M62-'Cash flow'!M14</f>
        <v>0</v>
      </c>
    </row>
    <row r="39" spans="1:18">
      <c r="A39" s="112" t="s">
        <v>90</v>
      </c>
      <c r="B39" s="22"/>
      <c r="C39" s="44">
        <f>+B39+Tax!B12-'Cash flow'!B10</f>
        <v>0</v>
      </c>
      <c r="D39" s="44">
        <f>+C39+Tax!C12-'Cash flow'!C10</f>
        <v>0</v>
      </c>
      <c r="E39" s="44">
        <f>+D39+Tax!D12-'Cash flow'!D10</f>
        <v>0</v>
      </c>
      <c r="F39" s="44">
        <f>+E39+Tax!E12-'Cash flow'!E10</f>
        <v>0</v>
      </c>
      <c r="G39" s="44">
        <f>+F39+Tax!F12-'Cash flow'!F10</f>
        <v>0</v>
      </c>
      <c r="H39" s="44">
        <f>+G39+Tax!G12-'Cash flow'!G10</f>
        <v>0</v>
      </c>
      <c r="I39" s="44">
        <f>+H39+Tax!H12-'Cash flow'!H10</f>
        <v>0</v>
      </c>
      <c r="J39" s="44">
        <f>+I39+Tax!I12-'Cash flow'!I10</f>
        <v>0</v>
      </c>
      <c r="K39" s="44">
        <f>+J39+Tax!J12-'Cash flow'!J10</f>
        <v>0</v>
      </c>
      <c r="L39" s="44">
        <f>+K39+Tax!K12-'Cash flow'!K10</f>
        <v>0</v>
      </c>
      <c r="M39" s="44">
        <f>+L39+Tax!L12-'Cash flow'!L10</f>
        <v>0</v>
      </c>
      <c r="N39" s="44">
        <f>+M39+Tax!M12-'Cash flow'!M10</f>
        <v>0</v>
      </c>
    </row>
    <row r="40" spans="1:18">
      <c r="A40" s="112" t="s">
        <v>112</v>
      </c>
      <c r="B40" s="22"/>
      <c r="C40" s="44">
        <f>+B40+Tax!B45-'Cash flow'!B11</f>
        <v>0</v>
      </c>
      <c r="D40" s="44">
        <f>+C40+Tax!C45-'Cash flow'!C11</f>
        <v>0</v>
      </c>
      <c r="E40" s="44">
        <f>+D40+Tax!D45-'Cash flow'!D11</f>
        <v>0</v>
      </c>
      <c r="F40" s="44">
        <f>+E40+Tax!E45-'Cash flow'!E11</f>
        <v>0</v>
      </c>
      <c r="G40" s="44">
        <f>+F40+Tax!F45-'Cash flow'!F11</f>
        <v>0</v>
      </c>
      <c r="H40" s="44">
        <f>+G40+Tax!G45-'Cash flow'!G11</f>
        <v>0</v>
      </c>
      <c r="I40" s="44">
        <f>+H40+Tax!H45-'Cash flow'!H11</f>
        <v>0</v>
      </c>
      <c r="J40" s="44">
        <f>+I40+Tax!I45-'Cash flow'!I11</f>
        <v>0</v>
      </c>
      <c r="K40" s="44">
        <f>+J40+Tax!J45-'Cash flow'!J11</f>
        <v>0</v>
      </c>
      <c r="L40" s="44">
        <f>+K40+Tax!K45-'Cash flow'!K11</f>
        <v>0</v>
      </c>
      <c r="M40" s="44">
        <f>+L40+Tax!L45-'Cash flow'!L11</f>
        <v>0</v>
      </c>
      <c r="N40" s="44">
        <f>+M40+Tax!M45-'Cash flow'!M11</f>
        <v>0</v>
      </c>
    </row>
    <row r="41" spans="1:18">
      <c r="A41" s="112" t="s">
        <v>175</v>
      </c>
      <c r="B41" s="22"/>
      <c r="C41" s="22"/>
      <c r="D41" s="22"/>
      <c r="E41" s="22"/>
      <c r="F41" s="22"/>
      <c r="G41" s="22"/>
      <c r="H41" s="22"/>
      <c r="I41" s="22"/>
      <c r="J41" s="22"/>
      <c r="K41" s="22"/>
      <c r="L41" s="22"/>
      <c r="M41" s="22"/>
      <c r="N41" s="22"/>
      <c r="P41" s="12"/>
      <c r="R41" s="141"/>
    </row>
    <row r="42" spans="1:18">
      <c r="A42" s="112" t="s">
        <v>62</v>
      </c>
      <c r="B42" s="22"/>
      <c r="C42" s="22"/>
      <c r="D42" s="22"/>
      <c r="E42" s="22"/>
      <c r="F42" s="22"/>
      <c r="G42" s="22"/>
      <c r="H42" s="22"/>
      <c r="I42" s="22"/>
      <c r="J42" s="22"/>
      <c r="K42" s="22"/>
      <c r="L42" s="22"/>
      <c r="M42" s="22"/>
      <c r="N42" s="22"/>
      <c r="R42" s="141"/>
    </row>
    <row r="43" spans="1:18">
      <c r="A43" s="112" t="s">
        <v>46</v>
      </c>
      <c r="B43" s="22"/>
      <c r="C43" s="22"/>
      <c r="D43" s="22"/>
      <c r="E43" s="22"/>
      <c r="F43" s="22"/>
      <c r="G43" s="22"/>
      <c r="H43" s="22"/>
      <c r="I43" s="22"/>
      <c r="J43" s="22"/>
      <c r="K43" s="22"/>
      <c r="L43" s="22"/>
      <c r="M43" s="22"/>
      <c r="N43" s="22"/>
      <c r="R43" s="141"/>
    </row>
    <row r="44" spans="1:18">
      <c r="A44" s="24" t="str">
        <f>+"Total "&amp;A36</f>
        <v>Total Current Liabilities</v>
      </c>
      <c r="B44" s="23">
        <f t="shared" ref="B44:N44" si="4">SUM(B37:B43)</f>
        <v>0</v>
      </c>
      <c r="C44" s="23">
        <f t="shared" si="4"/>
        <v>0</v>
      </c>
      <c r="D44" s="23">
        <f t="shared" si="4"/>
        <v>0</v>
      </c>
      <c r="E44" s="23">
        <f t="shared" si="4"/>
        <v>0</v>
      </c>
      <c r="F44" s="23">
        <f t="shared" si="4"/>
        <v>0</v>
      </c>
      <c r="G44" s="23">
        <f t="shared" si="4"/>
        <v>0</v>
      </c>
      <c r="H44" s="23">
        <f t="shared" si="4"/>
        <v>0</v>
      </c>
      <c r="I44" s="23">
        <f t="shared" si="4"/>
        <v>0</v>
      </c>
      <c r="J44" s="23">
        <f t="shared" si="4"/>
        <v>0</v>
      </c>
      <c r="K44" s="23">
        <f t="shared" si="4"/>
        <v>0</v>
      </c>
      <c r="L44" s="23">
        <f t="shared" si="4"/>
        <v>0</v>
      </c>
      <c r="M44" s="23">
        <f t="shared" si="4"/>
        <v>0</v>
      </c>
      <c r="N44" s="23">
        <f t="shared" si="4"/>
        <v>0</v>
      </c>
    </row>
    <row r="45" spans="1:18" s="20" customFormat="1" ht="8.25" customHeight="1">
      <c r="A45" s="8"/>
      <c r="B45" s="25"/>
      <c r="C45" s="25"/>
      <c r="D45" s="25"/>
      <c r="E45" s="25"/>
      <c r="F45" s="25"/>
      <c r="G45" s="25"/>
      <c r="H45" s="25"/>
      <c r="I45" s="25"/>
      <c r="J45" s="25"/>
      <c r="K45" s="25"/>
      <c r="L45" s="25"/>
      <c r="M45" s="25"/>
      <c r="N45" s="25"/>
    </row>
    <row r="46" spans="1:18">
      <c r="A46" s="111" t="s">
        <v>60</v>
      </c>
      <c r="B46" s="42"/>
      <c r="C46" s="42"/>
      <c r="D46" s="42"/>
      <c r="E46" s="42"/>
      <c r="F46" s="42"/>
      <c r="G46" s="42"/>
      <c r="H46" s="42"/>
      <c r="I46" s="42"/>
      <c r="J46" s="42"/>
      <c r="K46" s="42"/>
      <c r="L46" s="42"/>
      <c r="M46" s="42"/>
      <c r="N46" s="42"/>
    </row>
    <row r="47" spans="1:18">
      <c r="A47" s="112" t="s">
        <v>47</v>
      </c>
      <c r="B47" s="22"/>
      <c r="C47" s="22"/>
      <c r="D47" s="22"/>
      <c r="E47" s="22"/>
      <c r="F47" s="22"/>
      <c r="G47" s="22"/>
      <c r="H47" s="22"/>
      <c r="I47" s="22"/>
      <c r="J47" s="22"/>
      <c r="K47" s="22"/>
      <c r="L47" s="22"/>
      <c r="M47" s="22"/>
      <c r="N47" s="22"/>
      <c r="R47" s="141"/>
    </row>
    <row r="48" spans="1:18">
      <c r="A48" s="112" t="s">
        <v>173</v>
      </c>
      <c r="B48" s="22"/>
      <c r="C48" s="22"/>
      <c r="D48" s="22"/>
      <c r="E48" s="22"/>
      <c r="F48" s="22"/>
      <c r="G48" s="22"/>
      <c r="H48" s="22"/>
      <c r="I48" s="22"/>
      <c r="J48" s="22"/>
      <c r="K48" s="22"/>
      <c r="L48" s="22"/>
      <c r="M48" s="22"/>
      <c r="N48" s="22"/>
      <c r="R48" s="141"/>
    </row>
    <row r="49" spans="1:18">
      <c r="A49" s="112" t="s">
        <v>180</v>
      </c>
      <c r="B49" s="22"/>
      <c r="C49" s="22"/>
      <c r="D49" s="22"/>
      <c r="E49" s="22"/>
      <c r="F49" s="22"/>
      <c r="G49" s="22"/>
      <c r="H49" s="22"/>
      <c r="I49" s="22"/>
      <c r="J49" s="22"/>
      <c r="K49" s="22"/>
      <c r="L49" s="22"/>
      <c r="M49" s="22"/>
      <c r="N49" s="22"/>
      <c r="R49" s="141"/>
    </row>
    <row r="50" spans="1:18">
      <c r="A50" s="112" t="s">
        <v>179</v>
      </c>
      <c r="B50" s="22"/>
      <c r="C50" s="22"/>
      <c r="D50" s="22"/>
      <c r="E50" s="22"/>
      <c r="F50" s="22"/>
      <c r="G50" s="22"/>
      <c r="H50" s="22"/>
      <c r="I50" s="22"/>
      <c r="J50" s="22"/>
      <c r="K50" s="22"/>
      <c r="L50" s="22"/>
      <c r="M50" s="22"/>
      <c r="N50" s="22"/>
      <c r="R50" s="141"/>
    </row>
    <row r="51" spans="1:18">
      <c r="A51" s="24" t="str">
        <f>+"Total "&amp;A46</f>
        <v>Total Non-current liabilities</v>
      </c>
      <c r="B51" s="23">
        <f t="shared" ref="B51:N51" si="5">SUM(B47:B50)</f>
        <v>0</v>
      </c>
      <c r="C51" s="23">
        <f t="shared" si="5"/>
        <v>0</v>
      </c>
      <c r="D51" s="23">
        <f t="shared" si="5"/>
        <v>0</v>
      </c>
      <c r="E51" s="23">
        <f t="shared" si="5"/>
        <v>0</v>
      </c>
      <c r="F51" s="23">
        <f t="shared" si="5"/>
        <v>0</v>
      </c>
      <c r="G51" s="23">
        <f t="shared" si="5"/>
        <v>0</v>
      </c>
      <c r="H51" s="23">
        <f t="shared" si="5"/>
        <v>0</v>
      </c>
      <c r="I51" s="23">
        <f t="shared" si="5"/>
        <v>0</v>
      </c>
      <c r="J51" s="23">
        <f t="shared" si="5"/>
        <v>0</v>
      </c>
      <c r="K51" s="23">
        <f t="shared" si="5"/>
        <v>0</v>
      </c>
      <c r="L51" s="23">
        <f t="shared" si="5"/>
        <v>0</v>
      </c>
      <c r="M51" s="23">
        <f t="shared" si="5"/>
        <v>0</v>
      </c>
      <c r="N51" s="23">
        <f t="shared" si="5"/>
        <v>0</v>
      </c>
    </row>
    <row r="52" spans="1:18" s="20" customFormat="1" ht="8.25" customHeight="1">
      <c r="A52" s="8"/>
      <c r="B52" s="25"/>
      <c r="C52" s="25"/>
      <c r="D52" s="25"/>
      <c r="E52" s="25"/>
      <c r="F52" s="25"/>
      <c r="G52" s="25"/>
      <c r="H52" s="25"/>
      <c r="I52" s="25"/>
      <c r="J52" s="25"/>
      <c r="K52" s="25"/>
      <c r="L52" s="25"/>
      <c r="M52" s="25"/>
      <c r="N52" s="25"/>
    </row>
    <row r="53" spans="1:18">
      <c r="A53" s="24" t="str">
        <f>+"Total "&amp;PROPER(A34)</f>
        <v>Total Liabilities</v>
      </c>
      <c r="B53" s="28">
        <f>(B44+B51)</f>
        <v>0</v>
      </c>
      <c r="C53" s="28">
        <f t="shared" ref="C53:N53" si="6">(C44+C51)</f>
        <v>0</v>
      </c>
      <c r="D53" s="28">
        <f t="shared" si="6"/>
        <v>0</v>
      </c>
      <c r="E53" s="28">
        <f t="shared" si="6"/>
        <v>0</v>
      </c>
      <c r="F53" s="28">
        <f t="shared" si="6"/>
        <v>0</v>
      </c>
      <c r="G53" s="28">
        <f t="shared" si="6"/>
        <v>0</v>
      </c>
      <c r="H53" s="28">
        <f t="shared" si="6"/>
        <v>0</v>
      </c>
      <c r="I53" s="28">
        <f t="shared" si="6"/>
        <v>0</v>
      </c>
      <c r="J53" s="28">
        <f t="shared" si="6"/>
        <v>0</v>
      </c>
      <c r="K53" s="28">
        <f t="shared" si="6"/>
        <v>0</v>
      </c>
      <c r="L53" s="28">
        <f t="shared" si="6"/>
        <v>0</v>
      </c>
      <c r="M53" s="28">
        <f t="shared" si="6"/>
        <v>0</v>
      </c>
      <c r="N53" s="28">
        <f t="shared" si="6"/>
        <v>0</v>
      </c>
    </row>
    <row r="54" spans="1:18" s="20" customFormat="1" ht="8.25" customHeight="1">
      <c r="A54" s="8"/>
      <c r="B54" s="25"/>
      <c r="C54" s="25"/>
      <c r="D54" s="25"/>
      <c r="E54" s="25"/>
      <c r="F54" s="25"/>
      <c r="G54" s="25"/>
      <c r="H54" s="25"/>
      <c r="I54" s="25"/>
      <c r="J54" s="25"/>
      <c r="K54" s="25"/>
      <c r="L54" s="25"/>
      <c r="M54" s="25"/>
      <c r="N54" s="25"/>
    </row>
    <row r="55" spans="1:18">
      <c r="A55" s="24" t="s">
        <v>143</v>
      </c>
      <c r="B55" s="28">
        <f t="shared" ref="B55:N55" si="7">+B53+B32</f>
        <v>0</v>
      </c>
      <c r="C55" s="28">
        <f t="shared" si="7"/>
        <v>0</v>
      </c>
      <c r="D55" s="28">
        <f t="shared" si="7"/>
        <v>0</v>
      </c>
      <c r="E55" s="28">
        <f t="shared" si="7"/>
        <v>0</v>
      </c>
      <c r="F55" s="28">
        <f t="shared" si="7"/>
        <v>0</v>
      </c>
      <c r="G55" s="28">
        <f t="shared" si="7"/>
        <v>0</v>
      </c>
      <c r="H55" s="28">
        <f t="shared" si="7"/>
        <v>0</v>
      </c>
      <c r="I55" s="28">
        <f t="shared" si="7"/>
        <v>0</v>
      </c>
      <c r="J55" s="28">
        <f t="shared" si="7"/>
        <v>0</v>
      </c>
      <c r="K55" s="28">
        <f t="shared" si="7"/>
        <v>0</v>
      </c>
      <c r="L55" s="28">
        <f t="shared" si="7"/>
        <v>0</v>
      </c>
      <c r="M55" s="28">
        <f t="shared" si="7"/>
        <v>0</v>
      </c>
      <c r="N55" s="28">
        <f t="shared" si="7"/>
        <v>0</v>
      </c>
    </row>
    <row r="56" spans="1:18" s="20" customFormat="1" ht="8.25" customHeight="1">
      <c r="A56" s="8"/>
      <c r="B56" s="25"/>
      <c r="C56" s="25"/>
      <c r="D56" s="25"/>
      <c r="E56" s="25"/>
      <c r="F56" s="25"/>
      <c r="G56" s="25"/>
      <c r="H56" s="25"/>
      <c r="I56" s="25"/>
      <c r="J56" s="25"/>
      <c r="K56" s="25"/>
      <c r="L56" s="25"/>
      <c r="M56" s="25"/>
      <c r="N56" s="25"/>
    </row>
    <row r="57" spans="1:18" ht="14.25">
      <c r="A57" s="122" t="s">
        <v>56</v>
      </c>
      <c r="B57" s="42"/>
      <c r="C57" s="42"/>
      <c r="D57" s="42"/>
      <c r="E57" s="42"/>
      <c r="F57" s="42"/>
      <c r="G57" s="42"/>
      <c r="H57" s="42"/>
      <c r="I57" s="42"/>
      <c r="J57" s="42"/>
      <c r="K57" s="42"/>
      <c r="L57" s="42"/>
      <c r="M57" s="42"/>
      <c r="N57" s="42"/>
    </row>
    <row r="58" spans="1:18" s="20" customFormat="1" ht="8.25" customHeight="1">
      <c r="A58" s="8"/>
      <c r="B58" s="25"/>
      <c r="C58" s="25"/>
      <c r="D58" s="25"/>
      <c r="E58" s="25"/>
      <c r="F58" s="25"/>
      <c r="G58" s="25"/>
      <c r="H58" s="25"/>
      <c r="I58" s="25"/>
      <c r="J58" s="25"/>
      <c r="K58" s="25"/>
      <c r="L58" s="25"/>
      <c r="M58" s="25"/>
      <c r="N58" s="25"/>
    </row>
    <row r="59" spans="1:18">
      <c r="A59" s="111" t="s">
        <v>48</v>
      </c>
      <c r="B59" s="42"/>
      <c r="C59" s="42"/>
      <c r="D59" s="42"/>
      <c r="E59" s="42"/>
      <c r="F59" s="42"/>
      <c r="G59" s="42"/>
      <c r="H59" s="42"/>
      <c r="I59" s="42"/>
      <c r="J59" s="42"/>
      <c r="K59" s="42"/>
      <c r="L59" s="42"/>
      <c r="M59" s="42"/>
      <c r="N59" s="42"/>
    </row>
    <row r="60" spans="1:18">
      <c r="A60" s="112" t="s">
        <v>183</v>
      </c>
      <c r="B60" s="22"/>
      <c r="C60" s="22"/>
      <c r="D60" s="22"/>
      <c r="E60" s="22"/>
      <c r="F60" s="22"/>
      <c r="G60" s="22"/>
      <c r="H60" s="22"/>
      <c r="I60" s="22"/>
      <c r="J60" s="22"/>
      <c r="K60" s="22"/>
      <c r="L60" s="22"/>
      <c r="M60" s="22"/>
      <c r="N60" s="22"/>
    </row>
    <row r="61" spans="1:18">
      <c r="A61" s="112" t="s">
        <v>49</v>
      </c>
      <c r="B61" s="22"/>
      <c r="C61" s="45">
        <f>+B61</f>
        <v>0</v>
      </c>
      <c r="D61" s="45">
        <f t="shared" ref="D61:N61" si="8">+C61</f>
        <v>0</v>
      </c>
      <c r="E61" s="45">
        <f t="shared" si="8"/>
        <v>0</v>
      </c>
      <c r="F61" s="45">
        <f t="shared" si="8"/>
        <v>0</v>
      </c>
      <c r="G61" s="45">
        <f t="shared" si="8"/>
        <v>0</v>
      </c>
      <c r="H61" s="45">
        <f t="shared" si="8"/>
        <v>0</v>
      </c>
      <c r="I61" s="45">
        <f t="shared" si="8"/>
        <v>0</v>
      </c>
      <c r="J61" s="45">
        <f t="shared" si="8"/>
        <v>0</v>
      </c>
      <c r="K61" s="45">
        <f t="shared" si="8"/>
        <v>0</v>
      </c>
      <c r="L61" s="45">
        <f t="shared" si="8"/>
        <v>0</v>
      </c>
      <c r="M61" s="45">
        <f t="shared" si="8"/>
        <v>0</v>
      </c>
      <c r="N61" s="45">
        <f t="shared" si="8"/>
        <v>0</v>
      </c>
    </row>
    <row r="62" spans="1:18">
      <c r="A62" s="112" t="s">
        <v>50</v>
      </c>
      <c r="B62" s="45"/>
      <c r="C62" s="45">
        <f>+'P&amp;L Budget'!B64</f>
        <v>0</v>
      </c>
      <c r="D62" s="45">
        <f>+C62+'P&amp;L Budget'!C64</f>
        <v>0</v>
      </c>
      <c r="E62" s="45">
        <f>+D62+'P&amp;L Budget'!D64</f>
        <v>0</v>
      </c>
      <c r="F62" s="45">
        <f>+E62+'P&amp;L Budget'!E64</f>
        <v>0</v>
      </c>
      <c r="G62" s="45">
        <f>+F62+'P&amp;L Budget'!F64</f>
        <v>0</v>
      </c>
      <c r="H62" s="45">
        <f>+G62+'P&amp;L Budget'!G64</f>
        <v>0</v>
      </c>
      <c r="I62" s="45">
        <f>+H62+'P&amp;L Budget'!H64</f>
        <v>0</v>
      </c>
      <c r="J62" s="45">
        <f>+I62+'P&amp;L Budget'!I64</f>
        <v>0</v>
      </c>
      <c r="K62" s="45">
        <f>+J62+'P&amp;L Budget'!J64</f>
        <v>0</v>
      </c>
      <c r="L62" s="45">
        <f>+K62+'P&amp;L Budget'!K64</f>
        <v>0</v>
      </c>
      <c r="M62" s="45">
        <f>+L62+'P&amp;L Budget'!L64</f>
        <v>0</v>
      </c>
      <c r="N62" s="45">
        <f>+M62+'P&amp;L Budget'!M64</f>
        <v>0</v>
      </c>
    </row>
    <row r="63" spans="1:18">
      <c r="A63" s="112" t="s">
        <v>185</v>
      </c>
      <c r="B63" s="22"/>
      <c r="C63" s="22"/>
      <c r="D63" s="22"/>
      <c r="E63" s="22"/>
      <c r="F63" s="22"/>
      <c r="G63" s="22"/>
      <c r="H63" s="22"/>
      <c r="I63" s="22"/>
      <c r="J63" s="22"/>
      <c r="K63" s="22"/>
      <c r="L63" s="22"/>
      <c r="M63" s="22"/>
      <c r="N63" s="22"/>
    </row>
    <row r="64" spans="1:18">
      <c r="A64" s="112" t="s">
        <v>75</v>
      </c>
      <c r="B64" s="44"/>
      <c r="C64" s="22"/>
      <c r="D64" s="22"/>
      <c r="E64" s="22"/>
      <c r="F64" s="22"/>
      <c r="G64" s="22"/>
      <c r="H64" s="22"/>
      <c r="I64" s="22"/>
      <c r="J64" s="22"/>
      <c r="K64" s="22"/>
      <c r="L64" s="22"/>
      <c r="M64" s="22"/>
      <c r="N64" s="22"/>
    </row>
    <row r="65" spans="1:14">
      <c r="A65" s="24" t="str">
        <f>+"Total "&amp;A59</f>
        <v>Total Owners' Equity</v>
      </c>
      <c r="B65" s="215">
        <f t="shared" ref="B65:N65" si="9">SUM(B60:B64)</f>
        <v>0</v>
      </c>
      <c r="C65" s="215">
        <f t="shared" si="9"/>
        <v>0</v>
      </c>
      <c r="D65" s="215">
        <f t="shared" si="9"/>
        <v>0</v>
      </c>
      <c r="E65" s="215">
        <f t="shared" si="9"/>
        <v>0</v>
      </c>
      <c r="F65" s="215">
        <f t="shared" si="9"/>
        <v>0</v>
      </c>
      <c r="G65" s="215">
        <f t="shared" si="9"/>
        <v>0</v>
      </c>
      <c r="H65" s="215">
        <f t="shared" si="9"/>
        <v>0</v>
      </c>
      <c r="I65" s="215">
        <f t="shared" si="9"/>
        <v>0</v>
      </c>
      <c r="J65" s="215">
        <f t="shared" si="9"/>
        <v>0</v>
      </c>
      <c r="K65" s="215">
        <f t="shared" si="9"/>
        <v>0</v>
      </c>
      <c r="L65" s="215">
        <f t="shared" si="9"/>
        <v>0</v>
      </c>
      <c r="M65" s="215">
        <f t="shared" si="9"/>
        <v>0</v>
      </c>
      <c r="N65" s="215">
        <f t="shared" si="9"/>
        <v>0</v>
      </c>
    </row>
    <row r="66" spans="1:14" s="20" customFormat="1" ht="8.25" customHeight="1">
      <c r="A66" s="8"/>
      <c r="B66" s="25"/>
      <c r="C66" s="25"/>
      <c r="D66" s="25"/>
      <c r="E66" s="25"/>
      <c r="F66" s="47"/>
      <c r="G66" s="47"/>
      <c r="H66" s="47"/>
      <c r="I66" s="47"/>
      <c r="J66" s="47"/>
      <c r="K66" s="25"/>
      <c r="L66" s="25"/>
      <c r="M66" s="25"/>
      <c r="N66" s="25"/>
    </row>
    <row r="67" spans="1:14">
      <c r="A67" s="46" t="s">
        <v>57</v>
      </c>
      <c r="B67" s="47">
        <f t="shared" ref="B67:N67" si="10">+B32+B53-B65</f>
        <v>0</v>
      </c>
      <c r="C67" s="47">
        <f t="shared" si="10"/>
        <v>0</v>
      </c>
      <c r="D67" s="47">
        <f t="shared" si="10"/>
        <v>0</v>
      </c>
      <c r="E67" s="47">
        <f t="shared" si="10"/>
        <v>0</v>
      </c>
      <c r="F67" s="47">
        <f t="shared" si="10"/>
        <v>0</v>
      </c>
      <c r="G67" s="47">
        <f t="shared" si="10"/>
        <v>0</v>
      </c>
      <c r="H67" s="47">
        <f t="shared" si="10"/>
        <v>0</v>
      </c>
      <c r="I67" s="47">
        <f t="shared" si="10"/>
        <v>0</v>
      </c>
      <c r="J67" s="47">
        <f t="shared" si="10"/>
        <v>0</v>
      </c>
      <c r="K67" s="47">
        <f t="shared" si="10"/>
        <v>0</v>
      </c>
      <c r="L67" s="47">
        <f t="shared" si="10"/>
        <v>0</v>
      </c>
      <c r="M67" s="47">
        <f t="shared" si="10"/>
        <v>0</v>
      </c>
      <c r="N67" s="47">
        <f t="shared" si="10"/>
        <v>0</v>
      </c>
    </row>
  </sheetData>
  <sheetProtection sheet="1"/>
  <phoneticPr fontId="13" type="noConversion"/>
  <dataValidations xWindow="1165" yWindow="601" count="15">
    <dataValidation errorStyle="warning" allowBlank="1" showInputMessage="1" showErrorMessage="1" promptTitle="Inventory" prompt="This line should be only used for stock on hand - do not use for other assets" sqref="A11"/>
    <dataValidation type="whole" errorStyle="warning" operator="lessThanOrEqual" allowBlank="1" showInputMessage="1" showErrorMessage="1" errorTitle="Liabilities entered as negatives" error="Note liabilities should be entered as negative number" promptTitle="Cash flow from financing" prompt="On cash flow this line is included in proceeds / repayment of debt" sqref="B47:N48">
      <formula1>0</formula1>
    </dataValidation>
    <dataValidation type="whole" errorStyle="warning" operator="lessThanOrEqual" allowBlank="1" showInputMessage="1" showErrorMessage="1" errorTitle="Liabilities entered as negatives" error="Note liabilities should be entered as negative number" promptTitle="Cash flow from operations" prompt="On cash flow this line is included in increase / decrease in other liabilities with cash flow from operations" sqref="B42:N43">
      <formula1>0</formula1>
    </dataValidation>
    <dataValidation type="whole" errorStyle="warning" operator="lessThanOrEqual" allowBlank="1" showInputMessage="1" showErrorMessage="1" errorTitle="Liabilities entered as negatives" error="Note liabilities should be entered as negative number" promptTitle="Cash flow from operations" prompt="On cash flow this line is included in increase / decrease in other liabilities in cash flow from operations" sqref="B50:N50">
      <formula1>0</formula1>
    </dataValidation>
    <dataValidation allowBlank="1" showInputMessage="1" showErrorMessage="1" promptTitle="Cash flow from financing" prompt="On cash flow this line is included in loans to / from related parties in cash flow from financing" sqref="B29:N29"/>
    <dataValidation type="whole" errorStyle="warning" operator="lessThanOrEqual" allowBlank="1" showInputMessage="1" showErrorMessage="1" errorTitle="Liabilities entered as negative" error="Note liabilities should be entered as negative number" promptTitle="Cash flow from financing" prompt="On cash flow this line is included in proceeds / repayment of debt" sqref="B41:N41">
      <formula1>0</formula1>
    </dataValidation>
    <dataValidation type="whole" errorStyle="warning" operator="lessThanOrEqual" allowBlank="1" showInputMessage="1" showErrorMessage="1" errorTitle="Liabilities entered as negatives" error="Note liabilities should be entered as negative number" sqref="B37:B40">
      <formula1>0</formula1>
    </dataValidation>
    <dataValidation type="whole" errorStyle="warning" operator="lessThanOrEqual" allowBlank="1" showInputMessage="1" showErrorMessage="1" errorTitle="Liabilities entered as negatives" error="Note liabilities should be entered as negative number" promptTitle="Cash flow from financing" prompt="On cash flow this line is included in loans to / from related parties in cash flow from financing" sqref="B49:N49">
      <formula1>0</formula1>
    </dataValidation>
    <dataValidation allowBlank="1" showInputMessage="1" showErrorMessage="1" promptTitle="Data entry" prompt="Enter equity figures as cumulative amount for year.  Dividends should be entered as negative." sqref="B60:N60 B63 C64:N64"/>
    <dataValidation errorStyle="warning" allowBlank="1" showInputMessage="1" showErrorMessage="1" promptTitle="Data entry" prompt="Enter equity figures as cumulative amount for year.  Dividends should be entered as negative. Changes in this line are shown on this line changes in other reserves on cash flow" sqref="C63:N63"/>
    <dataValidation errorStyle="warning" allowBlank="1" showInputMessage="1" showErrorMessage="1" promptTitle="Inventory" prompt="This should be used for stock on hand. It is included in payments to suppliers on cash flow and effects accounts payable calculations " sqref="B11:N11"/>
    <dataValidation allowBlank="1" showInputMessage="1" showErrorMessage="1" promptTitle="Cash flow from investing" prompt="This line is included on cash flow as investment in other non-current assets." sqref="B25:N27"/>
    <dataValidation allowBlank="1" showInputMessage="1" showErrorMessage="1" promptTitle="Cash flow from operations" prompt="This line is included in cash flow as increase / decrease in other assets in cash flow from operations" sqref="B28:N28"/>
    <dataValidation allowBlank="1" showInputMessage="1" showErrorMessage="1" promptTitle="Cash flow from operations" prompt="On cash flow this line is included in increase / decrease in other assets in cash flow from operations" sqref="B12:N13"/>
    <dataValidation allowBlank="1" showInputMessage="1" showErrorMessage="1" promptTitle="Capital expenditure" prompt="Enter capital expendiure and depreciation rate on input tab" sqref="C17:N21"/>
  </dataValidations>
  <pageMargins left="0.75" right="0.75" top="0.45" bottom="0.53" header="0.28000000000000003" footer="0.22"/>
  <pageSetup paperSize="9"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U7" sqref="U7"/>
    </sheetView>
  </sheetViews>
  <sheetFormatPr defaultRowHeight="12.75"/>
  <cols>
    <col min="1" max="1" width="32.28515625" style="213" bestFit="1" customWidth="1"/>
    <col min="2" max="2" width="10.140625" style="212" customWidth="1"/>
    <col min="3" max="8" width="9.5703125" style="212" customWidth="1"/>
    <col min="9" max="13" width="9.140625" style="212"/>
    <col min="14" max="14" width="12.5703125" style="212" customWidth="1"/>
    <col min="15" max="16384" width="9.140625" style="212"/>
  </cols>
  <sheetData>
    <row r="1" spans="1:16" s="191" customFormat="1" ht="18">
      <c r="A1" s="189" t="str">
        <f>+Inputs!B1</f>
        <v>Enter name - input tab</v>
      </c>
      <c r="B1" s="190"/>
      <c r="C1" s="190"/>
      <c r="D1" s="190"/>
      <c r="E1" s="190"/>
      <c r="F1" s="190"/>
      <c r="G1" s="190"/>
      <c r="H1" s="190"/>
    </row>
    <row r="2" spans="1:16" s="191" customFormat="1">
      <c r="A2" s="192"/>
      <c r="B2" s="190"/>
      <c r="C2" s="190"/>
      <c r="D2" s="190"/>
      <c r="E2" s="190"/>
      <c r="F2" s="190"/>
      <c r="G2" s="190"/>
      <c r="H2" s="190"/>
    </row>
    <row r="3" spans="1:16" s="191" customFormat="1" ht="18">
      <c r="A3" s="189" t="s">
        <v>71</v>
      </c>
      <c r="B3" s="190"/>
      <c r="C3" s="190"/>
      <c r="D3" s="190"/>
      <c r="E3" s="190"/>
      <c r="F3" s="190"/>
      <c r="G3" s="190"/>
      <c r="H3" s="190"/>
    </row>
    <row r="4" spans="1:16" s="191" customFormat="1">
      <c r="A4" s="190"/>
      <c r="B4" s="190"/>
      <c r="C4" s="190"/>
      <c r="D4" s="190"/>
      <c r="E4" s="190"/>
      <c r="F4" s="190"/>
      <c r="G4" s="190"/>
      <c r="H4" s="190"/>
    </row>
    <row r="5" spans="1:16" s="194" customFormat="1" ht="11.25">
      <c r="A5" s="193"/>
      <c r="B5" s="15">
        <f>+Inputs!$B$52</f>
        <v>43675</v>
      </c>
      <c r="C5" s="15">
        <f>+Inputs!$C$52</f>
        <v>43706</v>
      </c>
      <c r="D5" s="15">
        <f>+Inputs!$D$52</f>
        <v>43737</v>
      </c>
      <c r="E5" s="15">
        <f>+Inputs!$E$52</f>
        <v>43767</v>
      </c>
      <c r="F5" s="15">
        <f>+Inputs!$F$52</f>
        <v>43798</v>
      </c>
      <c r="G5" s="15">
        <f>+Inputs!$G$52</f>
        <v>43828</v>
      </c>
      <c r="H5" s="15">
        <f>+Inputs!$H$52</f>
        <v>43859</v>
      </c>
      <c r="I5" s="15">
        <f>+Inputs!$I$52</f>
        <v>43890</v>
      </c>
      <c r="J5" s="15">
        <f>+Inputs!$J$52</f>
        <v>43920</v>
      </c>
      <c r="K5" s="15">
        <f>+Inputs!$K$52</f>
        <v>43951</v>
      </c>
      <c r="L5" s="15">
        <f>+Inputs!$L$52</f>
        <v>43981</v>
      </c>
      <c r="M5" s="15">
        <f>+Inputs!$M$52</f>
        <v>44012</v>
      </c>
      <c r="N5" s="16" t="s">
        <v>29</v>
      </c>
    </row>
    <row r="6" spans="1:16" s="197" customFormat="1" ht="11.25" customHeight="1">
      <c r="A6" s="195" t="s">
        <v>69</v>
      </c>
      <c r="B6" s="196"/>
      <c r="C6" s="196"/>
      <c r="D6" s="196"/>
      <c r="E6" s="196"/>
      <c r="F6" s="196"/>
      <c r="G6" s="196"/>
      <c r="H6" s="196"/>
      <c r="I6" s="196"/>
      <c r="J6" s="196"/>
      <c r="K6" s="196"/>
      <c r="L6" s="196"/>
      <c r="M6" s="196"/>
      <c r="N6" s="196"/>
    </row>
    <row r="7" spans="1:16" s="197" customFormat="1" ht="12">
      <c r="A7" s="198" t="s">
        <v>68</v>
      </c>
      <c r="B7" s="199">
        <f>+'AR check'!C10</f>
        <v>0</v>
      </c>
      <c r="C7" s="199">
        <f>+'AR check'!D10</f>
        <v>0</v>
      </c>
      <c r="D7" s="199">
        <f>+'AR check'!E10</f>
        <v>0</v>
      </c>
      <c r="E7" s="199">
        <f>+'AR check'!F10</f>
        <v>0</v>
      </c>
      <c r="F7" s="199">
        <f>+'AR check'!G10</f>
        <v>0</v>
      </c>
      <c r="G7" s="199">
        <f>+'AR check'!H10</f>
        <v>0</v>
      </c>
      <c r="H7" s="199">
        <f>+'AR check'!I10</f>
        <v>0</v>
      </c>
      <c r="I7" s="199">
        <f>+'AR check'!J10</f>
        <v>0</v>
      </c>
      <c r="J7" s="199">
        <f>+'AR check'!K10</f>
        <v>0</v>
      </c>
      <c r="K7" s="199">
        <f>+'AR check'!L10</f>
        <v>0</v>
      </c>
      <c r="L7" s="199">
        <f>+'AR check'!M10</f>
        <v>0</v>
      </c>
      <c r="M7" s="199">
        <f>+'AR check'!N10</f>
        <v>0</v>
      </c>
      <c r="N7" s="44">
        <f t="shared" ref="N7:N14" si="0">SUM(B7:M7)</f>
        <v>0</v>
      </c>
      <c r="P7" s="200"/>
    </row>
    <row r="8" spans="1:16" s="197" customFormat="1" ht="12">
      <c r="A8" s="198" t="s">
        <v>141</v>
      </c>
      <c r="B8" s="199">
        <f>+'ap cHECK'!C13</f>
        <v>0</v>
      </c>
      <c r="C8" s="199">
        <f>+'ap cHECK'!D13</f>
        <v>0</v>
      </c>
      <c r="D8" s="199">
        <f>+'ap cHECK'!E13</f>
        <v>0</v>
      </c>
      <c r="E8" s="199">
        <f>+'ap cHECK'!F13</f>
        <v>0</v>
      </c>
      <c r="F8" s="199">
        <f>+'ap cHECK'!G13</f>
        <v>0</v>
      </c>
      <c r="G8" s="199">
        <f>+'ap cHECK'!H13</f>
        <v>0</v>
      </c>
      <c r="H8" s="199">
        <f>+'ap cHECK'!I13</f>
        <v>0</v>
      </c>
      <c r="I8" s="199">
        <f>+'ap cHECK'!J13</f>
        <v>0</v>
      </c>
      <c r="J8" s="199">
        <f>+'ap cHECK'!K13</f>
        <v>0</v>
      </c>
      <c r="K8" s="199">
        <f>+'ap cHECK'!L13</f>
        <v>0</v>
      </c>
      <c r="L8" s="199">
        <f>+'ap cHECK'!M13</f>
        <v>0</v>
      </c>
      <c r="M8" s="199">
        <f>+'ap cHECK'!N13</f>
        <v>0</v>
      </c>
      <c r="N8" s="44">
        <f t="shared" si="0"/>
        <v>0</v>
      </c>
      <c r="P8" s="200"/>
    </row>
    <row r="9" spans="1:16" s="197" customFormat="1" ht="12">
      <c r="A9" s="198" t="s">
        <v>142</v>
      </c>
      <c r="B9" s="199">
        <f>-SUMIF('P&amp;L GST incl'!$Q$14:$Q$47,"YES",'P&amp;L GST incl'!B14:B47)*(1-Inputs!$H$24)</f>
        <v>0</v>
      </c>
      <c r="C9" s="199">
        <f>-SUMIF('P&amp;L GST incl'!$Q$14:$Q$47,"YES",'P&amp;L GST incl'!C14:C47)*(1-Inputs!$H$24)</f>
        <v>0</v>
      </c>
      <c r="D9" s="199">
        <f>-SUMIF('P&amp;L GST incl'!$Q$14:$Q$47,"YES",'P&amp;L GST incl'!D14:D47)*(1-Inputs!$H$24)</f>
        <v>0</v>
      </c>
      <c r="E9" s="199">
        <f>-SUMIF('P&amp;L GST incl'!$Q$14:$Q$47,"YES",'P&amp;L GST incl'!E14:E47)*(1-Inputs!$H$24)</f>
        <v>0</v>
      </c>
      <c r="F9" s="199">
        <f>-SUMIF('P&amp;L GST incl'!$Q$14:$Q$47,"YES",'P&amp;L GST incl'!F14:F47)*(1-Inputs!$H$24)</f>
        <v>0</v>
      </c>
      <c r="G9" s="199">
        <f>-SUMIF('P&amp;L GST incl'!$Q$14:$Q$47,"YES",'P&amp;L GST incl'!G14:G47)*(1-Inputs!$H$24)</f>
        <v>0</v>
      </c>
      <c r="H9" s="199">
        <f>-SUMIF('P&amp;L GST incl'!$Q$14:$Q$47,"YES",'P&amp;L GST incl'!H14:H47)*(1-Inputs!$H$24)</f>
        <v>0</v>
      </c>
      <c r="I9" s="199">
        <f>-SUMIF('P&amp;L GST incl'!$Q$14:$Q$47,"YES",'P&amp;L GST incl'!I14:I47)*(1-Inputs!$H$24)</f>
        <v>0</v>
      </c>
      <c r="J9" s="199">
        <f>-SUMIF('P&amp;L GST incl'!$Q$14:$Q$47,"YES",'P&amp;L GST incl'!J14:J47)*(1-Inputs!$H$24)</f>
        <v>0</v>
      </c>
      <c r="K9" s="199">
        <f>-SUMIF('P&amp;L GST incl'!$Q$14:$Q$47,"YES",'P&amp;L GST incl'!K14:K47)*(1-Inputs!$H$24)</f>
        <v>0</v>
      </c>
      <c r="L9" s="199">
        <f>-SUMIF('P&amp;L GST incl'!$Q$14:$Q$47,"YES",'P&amp;L GST incl'!L14:L47)*(1-Inputs!$H$24)</f>
        <v>0</v>
      </c>
      <c r="M9" s="199">
        <f>-SUMIF('P&amp;L GST incl'!$Q$14:$Q$47,"YES",'P&amp;L GST incl'!M14:M47)*(1-Inputs!$H$24)</f>
        <v>0</v>
      </c>
      <c r="N9" s="44">
        <f t="shared" si="0"/>
        <v>0</v>
      </c>
      <c r="P9" s="200"/>
    </row>
    <row r="10" spans="1:16" s="197" customFormat="1" ht="12">
      <c r="A10" s="198" t="str">
        <f>+'Balance Sheet'!A39</f>
        <v>GST Payable</v>
      </c>
      <c r="B10" s="199">
        <f>+Tax!B20</f>
        <v>0</v>
      </c>
      <c r="C10" s="199">
        <f>+Tax!C20</f>
        <v>0</v>
      </c>
      <c r="D10" s="199">
        <f>+Tax!D20</f>
        <v>0</v>
      </c>
      <c r="E10" s="199">
        <f>+Tax!E20</f>
        <v>0</v>
      </c>
      <c r="F10" s="199">
        <f>+Tax!F20</f>
        <v>0</v>
      </c>
      <c r="G10" s="199">
        <f>+Tax!G20</f>
        <v>0</v>
      </c>
      <c r="H10" s="199">
        <f>+Tax!H20</f>
        <v>0</v>
      </c>
      <c r="I10" s="199">
        <f>+Tax!I20</f>
        <v>0</v>
      </c>
      <c r="J10" s="199">
        <f>+Tax!J20</f>
        <v>0</v>
      </c>
      <c r="K10" s="199">
        <f>+Tax!K20</f>
        <v>0</v>
      </c>
      <c r="L10" s="199">
        <f>+Tax!L20</f>
        <v>0</v>
      </c>
      <c r="M10" s="199">
        <f>+Tax!M20</f>
        <v>0</v>
      </c>
      <c r="N10" s="44">
        <f t="shared" si="0"/>
        <v>0</v>
      </c>
    </row>
    <row r="11" spans="1:16" s="197" customFormat="1" ht="12">
      <c r="A11" s="198" t="str">
        <f>+'Balance Sheet'!A40</f>
        <v>PAYG withholding</v>
      </c>
      <c r="B11" s="199">
        <f>+Tax!B52</f>
        <v>0</v>
      </c>
      <c r="C11" s="199">
        <f>+Tax!C52</f>
        <v>0</v>
      </c>
      <c r="D11" s="199">
        <f>+Tax!D52</f>
        <v>0</v>
      </c>
      <c r="E11" s="199">
        <f>+Tax!E52</f>
        <v>0</v>
      </c>
      <c r="F11" s="199">
        <f>+Tax!F52</f>
        <v>0</v>
      </c>
      <c r="G11" s="199">
        <f>+Tax!G52</f>
        <v>0</v>
      </c>
      <c r="H11" s="199">
        <f>+Tax!H52</f>
        <v>0</v>
      </c>
      <c r="I11" s="199">
        <f>+Tax!I52</f>
        <v>0</v>
      </c>
      <c r="J11" s="199">
        <f>+Tax!J52</f>
        <v>0</v>
      </c>
      <c r="K11" s="199">
        <f>+Tax!K52</f>
        <v>0</v>
      </c>
      <c r="L11" s="199">
        <f>+Tax!L52</f>
        <v>0</v>
      </c>
      <c r="M11" s="199">
        <f>+Tax!M52</f>
        <v>0</v>
      </c>
      <c r="N11" s="44">
        <f t="shared" si="0"/>
        <v>0</v>
      </c>
    </row>
    <row r="12" spans="1:16" s="197" customFormat="1" ht="12">
      <c r="A12" s="198" t="s">
        <v>178</v>
      </c>
      <c r="B12" s="199">
        <f>+SUM('Balance Sheet'!B12:B13)-SUM('Balance Sheet'!C12:C13)+SUMPRODUCT('Balance Sheet'!B12:B13,'Balance Sheet'!$P$12:$P$13)-SUMPRODUCT('Balance Sheet'!C12:C13,'Balance Sheet'!$P$12:$P$13)+('Balance Sheet'!B28*(1+'Balance Sheet'!$P$28))-('Balance Sheet'!C28*(1+'Balance Sheet'!$P$28))</f>
        <v>0</v>
      </c>
      <c r="C12" s="199">
        <f>+SUM('Balance Sheet'!C12:C13)-SUM('Balance Sheet'!D12:D13)+SUMPRODUCT('Balance Sheet'!C12:C13,'Balance Sheet'!$P$12:$P$13)-SUMPRODUCT('Balance Sheet'!D12:D13,'Balance Sheet'!$P$12:$P$13)+('Balance Sheet'!C28*(1+'Balance Sheet'!$P$28))-('Balance Sheet'!D28*(1+'Balance Sheet'!$P$28))</f>
        <v>0</v>
      </c>
      <c r="D12" s="199">
        <f>+SUM('Balance Sheet'!D12:D13)-SUM('Balance Sheet'!E12:E13)+SUMPRODUCT('Balance Sheet'!D12:D13,'Balance Sheet'!$P$12:$P$13)-SUMPRODUCT('Balance Sheet'!E12:E13,'Balance Sheet'!$P$12:$P$13)+('Balance Sheet'!D28*(1+'Balance Sheet'!$P$28))-('Balance Sheet'!E28*(1+'Balance Sheet'!$P$28))</f>
        <v>0</v>
      </c>
      <c r="E12" s="199">
        <f>+SUM('Balance Sheet'!E12:E13)-SUM('Balance Sheet'!F12:F13)+SUMPRODUCT('Balance Sheet'!E12:E13,'Balance Sheet'!$P$12:$P$13)-SUMPRODUCT('Balance Sheet'!F12:F13,'Balance Sheet'!$P$12:$P$13)+('Balance Sheet'!E28*(1+'Balance Sheet'!$P$28))-('Balance Sheet'!F28*(1+'Balance Sheet'!$P$28))</f>
        <v>0</v>
      </c>
      <c r="F12" s="199">
        <f>+SUM('Balance Sheet'!F12:F13)-SUM('Balance Sheet'!G12:G13)+SUMPRODUCT('Balance Sheet'!F12:F13,'Balance Sheet'!$P$12:$P$13)-SUMPRODUCT('Balance Sheet'!G12:G13,'Balance Sheet'!$P$12:$P$13)+('Balance Sheet'!F28*(1+'Balance Sheet'!$P$28))-('Balance Sheet'!G28*(1+'Balance Sheet'!$P$28))</f>
        <v>0</v>
      </c>
      <c r="G12" s="199">
        <f>+SUM('Balance Sheet'!G12:G13)-SUM('Balance Sheet'!H12:H13)+SUMPRODUCT('Balance Sheet'!G12:G13,'Balance Sheet'!$P$12:$P$13)-SUMPRODUCT('Balance Sheet'!H12:H13,'Balance Sheet'!$P$12:$P$13)+('Balance Sheet'!G28*(1+'Balance Sheet'!$P$28))-('Balance Sheet'!H28*(1+'Balance Sheet'!$P$28))</f>
        <v>0</v>
      </c>
      <c r="H12" s="199">
        <f>+SUM('Balance Sheet'!H12:H13)-SUM('Balance Sheet'!I12:I13)+SUMPRODUCT('Balance Sheet'!H12:H13,'Balance Sheet'!$P$12:$P$13)-SUMPRODUCT('Balance Sheet'!I12:I13,'Balance Sheet'!$P$12:$P$13)+('Balance Sheet'!H28*(1+'Balance Sheet'!$P$28))-('Balance Sheet'!I28*(1+'Balance Sheet'!$P$28))</f>
        <v>0</v>
      </c>
      <c r="I12" s="199">
        <f>+SUM('Balance Sheet'!I12:I13)-SUM('Balance Sheet'!J12:J13)+SUMPRODUCT('Balance Sheet'!I12:I13,'Balance Sheet'!$P$12:$P$13)-SUMPRODUCT('Balance Sheet'!J12:J13,'Balance Sheet'!$P$12:$P$13)+('Balance Sheet'!I28*(1+'Balance Sheet'!$P$28))-('Balance Sheet'!J28*(1+'Balance Sheet'!$P$28))</f>
        <v>0</v>
      </c>
      <c r="J12" s="199">
        <f>+SUM('Balance Sheet'!J12:J13)-SUM('Balance Sheet'!K12:K13)+SUMPRODUCT('Balance Sheet'!J12:J13,'Balance Sheet'!$P$12:$P$13)-SUMPRODUCT('Balance Sheet'!K12:K13,'Balance Sheet'!$P$12:$P$13)+('Balance Sheet'!J28*(1+'Balance Sheet'!$P$28))-('Balance Sheet'!K28*(1+'Balance Sheet'!$P$28))</f>
        <v>0</v>
      </c>
      <c r="K12" s="199">
        <f>+SUM('Balance Sheet'!K12:K13)-SUM('Balance Sheet'!L12:L13)+SUMPRODUCT('Balance Sheet'!K12:K13,'Balance Sheet'!$P$12:$P$13)-SUMPRODUCT('Balance Sheet'!L12:L13,'Balance Sheet'!$P$12:$P$13)+('Balance Sheet'!K28*(1+'Balance Sheet'!$P$28))-('Balance Sheet'!L28*(1+'Balance Sheet'!$P$28))</f>
        <v>0</v>
      </c>
      <c r="L12" s="199">
        <f>+SUM('Balance Sheet'!L12:L13)-SUM('Balance Sheet'!M12:M13)+SUMPRODUCT('Balance Sheet'!L12:L13,'Balance Sheet'!$P$12:$P$13)-SUMPRODUCT('Balance Sheet'!M12:M13,'Balance Sheet'!$P$12:$P$13)+('Balance Sheet'!L28*(1+'Balance Sheet'!$P$28))-('Balance Sheet'!M28*(1+'Balance Sheet'!$P$28))</f>
        <v>0</v>
      </c>
      <c r="M12" s="199">
        <f>+SUM('Balance Sheet'!M12:M13)-SUM('Balance Sheet'!N12:N13)+SUMPRODUCT('Balance Sheet'!M12:M13,'Balance Sheet'!$P$12:$P$13)-SUMPRODUCT('Balance Sheet'!N12:N13,'Balance Sheet'!$P$12:$P$13)+('Balance Sheet'!M28*(1+'Balance Sheet'!$P$28))-('Balance Sheet'!N28*(1+'Balance Sheet'!$P$28))</f>
        <v>0</v>
      </c>
      <c r="N12" s="44">
        <f t="shared" si="0"/>
        <v>0</v>
      </c>
    </row>
    <row r="13" spans="1:16" s="197" customFormat="1" ht="12">
      <c r="A13" s="198" t="s">
        <v>177</v>
      </c>
      <c r="B13" s="199">
        <f>+SUM('Balance Sheet'!B42:B43)-SUM('Balance Sheet'!C42:C43)+'Balance Sheet'!B50-'Balance Sheet'!C50</f>
        <v>0</v>
      </c>
      <c r="C13" s="199">
        <f>+SUM('Balance Sheet'!C42:C43)-SUM('Balance Sheet'!D42:D43)+'Balance Sheet'!C50-'Balance Sheet'!D50</f>
        <v>0</v>
      </c>
      <c r="D13" s="199">
        <f>+SUM('Balance Sheet'!D42:D43)-SUM('Balance Sheet'!E42:E43)+'Balance Sheet'!D50-'Balance Sheet'!E50</f>
        <v>0</v>
      </c>
      <c r="E13" s="199">
        <f>+SUM('Balance Sheet'!E42:E43)-SUM('Balance Sheet'!F42:F43)+'Balance Sheet'!E50-'Balance Sheet'!F50</f>
        <v>0</v>
      </c>
      <c r="F13" s="199">
        <f>+SUM('Balance Sheet'!F42:F43)-SUM('Balance Sheet'!G42:G43)+'Balance Sheet'!F50-'Balance Sheet'!G50</f>
        <v>0</v>
      </c>
      <c r="G13" s="199">
        <f>+SUM('Balance Sheet'!G42:G43)-SUM('Balance Sheet'!H42:H43)+'Balance Sheet'!G50-'Balance Sheet'!H50</f>
        <v>0</v>
      </c>
      <c r="H13" s="199">
        <f>+SUM('Balance Sheet'!H42:H43)-SUM('Balance Sheet'!I42:I43)+'Balance Sheet'!H50-'Balance Sheet'!I50</f>
        <v>0</v>
      </c>
      <c r="I13" s="199">
        <f>+SUM('Balance Sheet'!I42:I43)-SUM('Balance Sheet'!J42:J43)+'Balance Sheet'!I50-'Balance Sheet'!J50</f>
        <v>0</v>
      </c>
      <c r="J13" s="199">
        <f>+SUM('Balance Sheet'!J42:J43)-SUM('Balance Sheet'!K42:K43)+'Balance Sheet'!J50-'Balance Sheet'!K50</f>
        <v>0</v>
      </c>
      <c r="K13" s="199">
        <f>+SUM('Balance Sheet'!K42:K43)-SUM('Balance Sheet'!L42:L43)+'Balance Sheet'!K50-'Balance Sheet'!L50</f>
        <v>0</v>
      </c>
      <c r="L13" s="199">
        <f>+SUM('Balance Sheet'!L42:L43)-SUM('Balance Sheet'!M42:M43)+'Balance Sheet'!L50-'Balance Sheet'!M50</f>
        <v>0</v>
      </c>
      <c r="M13" s="199">
        <f>+SUM('Balance Sheet'!M42:M43)-SUM('Balance Sheet'!N42:N43)+'Balance Sheet'!M50-'Balance Sheet'!N50</f>
        <v>0</v>
      </c>
      <c r="N13" s="44">
        <f t="shared" si="0"/>
        <v>0</v>
      </c>
    </row>
    <row r="14" spans="1:16" s="197" customFormat="1" ht="12">
      <c r="A14" s="198" t="str">
        <f>'P&amp;L Budget'!A62&amp; " paid"</f>
        <v>Income tax paid</v>
      </c>
      <c r="B14" s="199">
        <f>+Tax!B36</f>
        <v>0</v>
      </c>
      <c r="C14" s="199">
        <f>+Tax!C36</f>
        <v>0</v>
      </c>
      <c r="D14" s="199">
        <f>+Tax!D36</f>
        <v>0</v>
      </c>
      <c r="E14" s="199">
        <f>+Tax!E36</f>
        <v>0</v>
      </c>
      <c r="F14" s="199">
        <f>+Tax!F36</f>
        <v>0</v>
      </c>
      <c r="G14" s="199">
        <f>+Tax!G36</f>
        <v>0</v>
      </c>
      <c r="H14" s="199">
        <f>+Tax!H36</f>
        <v>0</v>
      </c>
      <c r="I14" s="199">
        <f>+Tax!I36</f>
        <v>0</v>
      </c>
      <c r="J14" s="199">
        <f>+Tax!J36</f>
        <v>0</v>
      </c>
      <c r="K14" s="199">
        <f>+Tax!K36</f>
        <v>0</v>
      </c>
      <c r="L14" s="199">
        <f>+Tax!L36</f>
        <v>0</v>
      </c>
      <c r="M14" s="199">
        <f>+Tax!M36</f>
        <v>0</v>
      </c>
      <c r="N14" s="44">
        <f t="shared" si="0"/>
        <v>0</v>
      </c>
    </row>
    <row r="15" spans="1:16" s="197" customFormat="1" ht="12">
      <c r="A15" s="201" t="s">
        <v>70</v>
      </c>
      <c r="B15" s="44">
        <f>SUM(B7:B14)</f>
        <v>0</v>
      </c>
      <c r="C15" s="44">
        <f t="shared" ref="C15:M15" si="1">SUM(C7:C14)</f>
        <v>0</v>
      </c>
      <c r="D15" s="44">
        <f t="shared" si="1"/>
        <v>0</v>
      </c>
      <c r="E15" s="44">
        <f t="shared" si="1"/>
        <v>0</v>
      </c>
      <c r="F15" s="44">
        <f t="shared" si="1"/>
        <v>0</v>
      </c>
      <c r="G15" s="44">
        <f t="shared" si="1"/>
        <v>0</v>
      </c>
      <c r="H15" s="44">
        <f t="shared" si="1"/>
        <v>0</v>
      </c>
      <c r="I15" s="44">
        <f t="shared" si="1"/>
        <v>0</v>
      </c>
      <c r="J15" s="44">
        <f t="shared" si="1"/>
        <v>0</v>
      </c>
      <c r="K15" s="44">
        <f t="shared" si="1"/>
        <v>0</v>
      </c>
      <c r="L15" s="44">
        <f t="shared" si="1"/>
        <v>0</v>
      </c>
      <c r="M15" s="44">
        <f t="shared" si="1"/>
        <v>0</v>
      </c>
      <c r="N15" s="44">
        <f>SUM(N7:N14)</f>
        <v>0</v>
      </c>
    </row>
    <row r="16" spans="1:16" s="197" customFormat="1" ht="8.25" customHeight="1">
      <c r="A16" s="202"/>
      <c r="B16" s="203"/>
      <c r="C16" s="203"/>
      <c r="D16" s="203"/>
      <c r="E16" s="203"/>
      <c r="F16" s="203"/>
      <c r="G16" s="203"/>
      <c r="H16" s="203"/>
      <c r="I16" s="203"/>
      <c r="J16" s="203"/>
      <c r="K16" s="203"/>
      <c r="L16" s="203"/>
      <c r="M16" s="203"/>
      <c r="N16" s="203"/>
    </row>
    <row r="17" spans="1:15" s="197" customFormat="1" ht="12">
      <c r="A17" s="195" t="s">
        <v>72</v>
      </c>
      <c r="B17" s="203"/>
      <c r="C17" s="203"/>
      <c r="D17" s="203"/>
      <c r="E17" s="203"/>
      <c r="F17" s="203"/>
      <c r="G17" s="203"/>
      <c r="H17" s="203"/>
      <c r="I17" s="203"/>
      <c r="J17" s="203"/>
      <c r="K17" s="203"/>
      <c r="L17" s="203"/>
      <c r="M17" s="203"/>
      <c r="N17" s="203"/>
    </row>
    <row r="18" spans="1:15" s="197" customFormat="1" ht="12">
      <c r="A18" s="198" t="s">
        <v>73</v>
      </c>
      <c r="B18" s="199">
        <f>+SUMPRODUCT('Balance Sheet'!B17:B20-'Balance Sheet'!C17:C20,(1+'Balance Sheet'!$P$17:$P$20))</f>
        <v>0</v>
      </c>
      <c r="C18" s="199">
        <f>+SUMPRODUCT('Balance Sheet'!C17:C20-'Balance Sheet'!D17:D20,(1+'Balance Sheet'!$P$17:$P$20))</f>
        <v>0</v>
      </c>
      <c r="D18" s="199">
        <f>+SUMPRODUCT('Balance Sheet'!D17:D20-'Balance Sheet'!E17:E20,(1+'Balance Sheet'!$P$17:$P$20))</f>
        <v>0</v>
      </c>
      <c r="E18" s="199">
        <f>+SUMPRODUCT('Balance Sheet'!E17:E20-'Balance Sheet'!F17:F20,(1+'Balance Sheet'!$P$17:$P$20))</f>
        <v>0</v>
      </c>
      <c r="F18" s="199">
        <f>+SUMPRODUCT('Balance Sheet'!F17:F20-'Balance Sheet'!G17:G20,(1+'Balance Sheet'!$P$17:$P$20))</f>
        <v>0</v>
      </c>
      <c r="G18" s="199">
        <f>+SUMPRODUCT('Balance Sheet'!G17:G20-'Balance Sheet'!H17:H20,(1+'Balance Sheet'!$P$17:$P$20))</f>
        <v>0</v>
      </c>
      <c r="H18" s="199">
        <f>+SUMPRODUCT('Balance Sheet'!H17:H20-'Balance Sheet'!I17:I20,(1+'Balance Sheet'!$P$17:$P$20))</f>
        <v>0</v>
      </c>
      <c r="I18" s="199">
        <f>+SUMPRODUCT('Balance Sheet'!I17:I20-'Balance Sheet'!J17:J20,(1+'Balance Sheet'!$P$17:$P$20))</f>
        <v>0</v>
      </c>
      <c r="J18" s="199">
        <f>+SUMPRODUCT('Balance Sheet'!J17:J20-'Balance Sheet'!K17:K20,(1+'Balance Sheet'!$P$17:$P$20))</f>
        <v>0</v>
      </c>
      <c r="K18" s="199">
        <f>+SUMPRODUCT('Balance Sheet'!K17:K20-'Balance Sheet'!L17:L20,(1+'Balance Sheet'!$P$17:$P$20))</f>
        <v>0</v>
      </c>
      <c r="L18" s="199">
        <f>+SUMPRODUCT('Balance Sheet'!L17:L20-'Balance Sheet'!M17:M20,(1+'Balance Sheet'!$P$17:$P$20))</f>
        <v>0</v>
      </c>
      <c r="M18" s="199">
        <f>+SUMPRODUCT('Balance Sheet'!M17:M20-'Balance Sheet'!N17:N20,(1+'Balance Sheet'!$P$17:$P$20))</f>
        <v>0</v>
      </c>
      <c r="N18" s="44">
        <f>SUM(B18:M18)</f>
        <v>0</v>
      </c>
      <c r="O18" s="200"/>
    </row>
    <row r="19" spans="1:15" s="197" customFormat="1" ht="12">
      <c r="A19" s="198" t="s">
        <v>174</v>
      </c>
      <c r="B19" s="199">
        <f>+SUM('Balance Sheet'!B25:B27)-SUM('Balance Sheet'!C25:C27)+SUMPRODUCT('Balance Sheet'!B25:B27,'Balance Sheet'!$P$25:$P$27)-SUMPRODUCT('Balance Sheet'!C25:C27,'Balance Sheet'!$P$25:$P$27)</f>
        <v>0</v>
      </c>
      <c r="C19" s="199">
        <f>+SUM('Balance Sheet'!C25:C27)-SUM('Balance Sheet'!D25:D27)+SUMPRODUCT('Balance Sheet'!C25:C27,'Balance Sheet'!$P$25:$P$27)-SUMPRODUCT('Balance Sheet'!D25:D27,'Balance Sheet'!$P$25:$P$27)</f>
        <v>0</v>
      </c>
      <c r="D19" s="199">
        <f>+SUM('Balance Sheet'!D25:D27)-SUM('Balance Sheet'!E25:E27)+SUMPRODUCT('Balance Sheet'!D25:D27,'Balance Sheet'!$P$25:$P$27)-SUMPRODUCT('Balance Sheet'!E25:E27,'Balance Sheet'!$P$25:$P$27)</f>
        <v>0</v>
      </c>
      <c r="E19" s="199">
        <f>+SUM('Balance Sheet'!E25:E27)-SUM('Balance Sheet'!F25:F27)+SUMPRODUCT('Balance Sheet'!E25:E27,'Balance Sheet'!$P$25:$P$27)-SUMPRODUCT('Balance Sheet'!F25:F27,'Balance Sheet'!$P$25:$P$27)</f>
        <v>0</v>
      </c>
      <c r="F19" s="199">
        <f>+SUM('Balance Sheet'!F25:F27)-SUM('Balance Sheet'!G25:G27)+SUMPRODUCT('Balance Sheet'!F25:F27,'Balance Sheet'!$P$25:$P$27)-SUMPRODUCT('Balance Sheet'!G25:G27,'Balance Sheet'!$P$25:$P$27)</f>
        <v>0</v>
      </c>
      <c r="G19" s="199">
        <f>+SUM('Balance Sheet'!G25:G27)-SUM('Balance Sheet'!H25:H27)+SUMPRODUCT('Balance Sheet'!G25:G27,'Balance Sheet'!$P$25:$P$27)-SUMPRODUCT('Balance Sheet'!H25:H27,'Balance Sheet'!$P$25:$P$27)</f>
        <v>0</v>
      </c>
      <c r="H19" s="199">
        <f>+SUM('Balance Sheet'!H25:H27)-SUM('Balance Sheet'!I25:I27)+SUMPRODUCT('Balance Sheet'!H25:H27,'Balance Sheet'!$P$25:$P$27)-SUMPRODUCT('Balance Sheet'!I25:I27,'Balance Sheet'!$P$25:$P$27)</f>
        <v>0</v>
      </c>
      <c r="I19" s="199">
        <f>+SUM('Balance Sheet'!I25:I27)-SUM('Balance Sheet'!J25:J27)+SUMPRODUCT('Balance Sheet'!I25:I27,'Balance Sheet'!$P$25:$P$27)-SUMPRODUCT('Balance Sheet'!J25:J27,'Balance Sheet'!$P$25:$P$27)</f>
        <v>0</v>
      </c>
      <c r="J19" s="199">
        <f>+SUM('Balance Sheet'!J25:J27)-SUM('Balance Sheet'!K25:K27)+SUMPRODUCT('Balance Sheet'!J25:J27,'Balance Sheet'!$P$25:$P$27)-SUMPRODUCT('Balance Sheet'!K25:K27,'Balance Sheet'!$P$25:$P$27)</f>
        <v>0</v>
      </c>
      <c r="K19" s="199">
        <f>+SUM('Balance Sheet'!K25:K27)-SUM('Balance Sheet'!L25:L27)+SUMPRODUCT('Balance Sheet'!K25:K27,'Balance Sheet'!$P$25:$P$27)-SUMPRODUCT('Balance Sheet'!L25:L27,'Balance Sheet'!$P$25:$P$27)</f>
        <v>0</v>
      </c>
      <c r="L19" s="199">
        <f>+SUM('Balance Sheet'!L25:L27)-SUM('Balance Sheet'!M25:M27)+SUMPRODUCT('Balance Sheet'!L25:L27,'Balance Sheet'!$P$25:$P$27)-SUMPRODUCT('Balance Sheet'!M25:M27,'Balance Sheet'!$P$25:$P$27)</f>
        <v>0</v>
      </c>
      <c r="M19" s="199">
        <f>+SUM('Balance Sheet'!M25:M27)-SUM('Balance Sheet'!N25:N27)+SUMPRODUCT('Balance Sheet'!M25:M27,'Balance Sheet'!$P$25:$P$27)-SUMPRODUCT('Balance Sheet'!N25:N27,'Balance Sheet'!$P$25:$P$27)</f>
        <v>0</v>
      </c>
      <c r="N19" s="44">
        <f>SUM(B19:M19)</f>
        <v>0</v>
      </c>
      <c r="O19" s="200"/>
    </row>
    <row r="20" spans="1:15" s="197" customFormat="1" ht="12">
      <c r="A20" s="198" t="str">
        <f>+'P&amp;L GST incl'!A52</f>
        <v>Other income and expenses</v>
      </c>
      <c r="B20" s="199">
        <f>+'P&amp;L GST incl'!B58-'P&amp;L GST incl'!B57</f>
        <v>0</v>
      </c>
      <c r="C20" s="199">
        <f>+'P&amp;L GST incl'!C58-'P&amp;L GST incl'!C57</f>
        <v>0</v>
      </c>
      <c r="D20" s="199">
        <f>+'P&amp;L GST incl'!D58-'P&amp;L GST incl'!D57</f>
        <v>0</v>
      </c>
      <c r="E20" s="199">
        <f>+'P&amp;L GST incl'!E58-'P&amp;L GST incl'!E57</f>
        <v>0</v>
      </c>
      <c r="F20" s="199">
        <f>+'P&amp;L GST incl'!F58-'P&amp;L GST incl'!F57</f>
        <v>0</v>
      </c>
      <c r="G20" s="199">
        <f>+'P&amp;L GST incl'!G58-'P&amp;L GST incl'!G57</f>
        <v>0</v>
      </c>
      <c r="H20" s="199">
        <f>+'P&amp;L GST incl'!H58-'P&amp;L GST incl'!H57</f>
        <v>0</v>
      </c>
      <c r="I20" s="199">
        <f>+'P&amp;L GST incl'!I58-'P&amp;L GST incl'!I57</f>
        <v>0</v>
      </c>
      <c r="J20" s="199">
        <f>+'P&amp;L GST incl'!J58-'P&amp;L GST incl'!J57</f>
        <v>0</v>
      </c>
      <c r="K20" s="199">
        <f>+'P&amp;L GST incl'!K58-'P&amp;L GST incl'!K57</f>
        <v>0</v>
      </c>
      <c r="L20" s="199">
        <f>+'P&amp;L GST incl'!L58-'P&amp;L GST incl'!L57</f>
        <v>0</v>
      </c>
      <c r="M20" s="199">
        <f>+'P&amp;L GST incl'!M58-'P&amp;L GST incl'!M57</f>
        <v>0</v>
      </c>
      <c r="N20" s="44">
        <f>SUM(B20:M20)</f>
        <v>0</v>
      </c>
      <c r="O20" s="200"/>
    </row>
    <row r="21" spans="1:15" s="197" customFormat="1" ht="12">
      <c r="A21" s="201" t="s">
        <v>74</v>
      </c>
      <c r="B21" s="44">
        <f t="shared" ref="B21:N21" si="2">SUM(B18:B20)</f>
        <v>0</v>
      </c>
      <c r="C21" s="44">
        <f t="shared" si="2"/>
        <v>0</v>
      </c>
      <c r="D21" s="44">
        <f t="shared" si="2"/>
        <v>0</v>
      </c>
      <c r="E21" s="44">
        <f t="shared" si="2"/>
        <v>0</v>
      </c>
      <c r="F21" s="44">
        <f t="shared" si="2"/>
        <v>0</v>
      </c>
      <c r="G21" s="44">
        <f t="shared" si="2"/>
        <v>0</v>
      </c>
      <c r="H21" s="44">
        <f t="shared" si="2"/>
        <v>0</v>
      </c>
      <c r="I21" s="44">
        <f t="shared" si="2"/>
        <v>0</v>
      </c>
      <c r="J21" s="44">
        <f t="shared" si="2"/>
        <v>0</v>
      </c>
      <c r="K21" s="44">
        <f t="shared" si="2"/>
        <v>0</v>
      </c>
      <c r="L21" s="44">
        <f t="shared" si="2"/>
        <v>0</v>
      </c>
      <c r="M21" s="44">
        <f t="shared" si="2"/>
        <v>0</v>
      </c>
      <c r="N21" s="44">
        <f t="shared" si="2"/>
        <v>0</v>
      </c>
    </row>
    <row r="22" spans="1:15" s="197" customFormat="1" ht="8.25" customHeight="1">
      <c r="A22" s="202"/>
      <c r="B22" s="203"/>
      <c r="C22" s="203"/>
      <c r="D22" s="203"/>
      <c r="E22" s="203"/>
      <c r="F22" s="203"/>
      <c r="G22" s="203"/>
      <c r="H22" s="203"/>
      <c r="I22" s="203"/>
      <c r="J22" s="203"/>
      <c r="K22" s="203"/>
      <c r="L22" s="203"/>
      <c r="M22" s="203"/>
      <c r="N22" s="203"/>
    </row>
    <row r="23" spans="1:15" s="197" customFormat="1" ht="12">
      <c r="A23" s="195" t="s">
        <v>134</v>
      </c>
      <c r="B23" s="203"/>
      <c r="C23" s="203"/>
      <c r="D23" s="203"/>
      <c r="E23" s="203"/>
      <c r="F23" s="203"/>
      <c r="G23" s="203"/>
      <c r="H23" s="203"/>
      <c r="I23" s="203"/>
      <c r="J23" s="203"/>
      <c r="K23" s="203"/>
      <c r="L23" s="203"/>
      <c r="M23" s="203"/>
      <c r="N23" s="203"/>
    </row>
    <row r="24" spans="1:15" s="197" customFormat="1" ht="12">
      <c r="A24" s="204" t="s">
        <v>176</v>
      </c>
      <c r="B24" s="199">
        <f>+SUM('Balance Sheet'!B47:B48)-SUM('Balance Sheet'!C47:C48)+'Balance Sheet'!B41-'Balance Sheet'!C41</f>
        <v>0</v>
      </c>
      <c r="C24" s="199">
        <f>+SUM('Balance Sheet'!C47:C48)-SUM('Balance Sheet'!D47:D48)+'Balance Sheet'!C41-'Balance Sheet'!D41</f>
        <v>0</v>
      </c>
      <c r="D24" s="199">
        <f>+SUM('Balance Sheet'!D47:D48)-SUM('Balance Sheet'!E47:E48)+'Balance Sheet'!D41-'Balance Sheet'!E41</f>
        <v>0</v>
      </c>
      <c r="E24" s="199">
        <f>+SUM('Balance Sheet'!E47:E48)-SUM('Balance Sheet'!F47:F48)+'Balance Sheet'!E41-'Balance Sheet'!F41</f>
        <v>0</v>
      </c>
      <c r="F24" s="199">
        <f>+SUM('Balance Sheet'!F47:F48)-SUM('Balance Sheet'!G47:G48)+'Balance Sheet'!F41-'Balance Sheet'!G41</f>
        <v>0</v>
      </c>
      <c r="G24" s="199">
        <f>+SUM('Balance Sheet'!G47:G48)-SUM('Balance Sheet'!H47:H48)+'Balance Sheet'!G41-'Balance Sheet'!H41</f>
        <v>0</v>
      </c>
      <c r="H24" s="199">
        <f>+SUM('Balance Sheet'!H47:H48)-SUM('Balance Sheet'!I47:I48)+'Balance Sheet'!H41-'Balance Sheet'!I41</f>
        <v>0</v>
      </c>
      <c r="I24" s="199">
        <f>+SUM('Balance Sheet'!I47:I48)-SUM('Balance Sheet'!J47:J48)+'Balance Sheet'!I41-'Balance Sheet'!J41</f>
        <v>0</v>
      </c>
      <c r="J24" s="199">
        <f>+SUM('Balance Sheet'!J47:J48)-SUM('Balance Sheet'!K47:K48)+'Balance Sheet'!J41-'Balance Sheet'!K41</f>
        <v>0</v>
      </c>
      <c r="K24" s="199">
        <f>+SUM('Balance Sheet'!K47:K48)-SUM('Balance Sheet'!L47:L48)+'Balance Sheet'!K41-'Balance Sheet'!L41</f>
        <v>0</v>
      </c>
      <c r="L24" s="199">
        <f>+SUM('Balance Sheet'!L47:L48)-SUM('Balance Sheet'!M47:M48)+'Balance Sheet'!L41-'Balance Sheet'!M41</f>
        <v>0</v>
      </c>
      <c r="M24" s="199">
        <f>+SUM('Balance Sheet'!M47:M48)-SUM('Balance Sheet'!N47:N48)+'Balance Sheet'!M41-'Balance Sheet'!N41</f>
        <v>0</v>
      </c>
      <c r="N24" s="44">
        <f>SUM(B24:M24)</f>
        <v>0</v>
      </c>
    </row>
    <row r="25" spans="1:15" s="197" customFormat="1" ht="12">
      <c r="A25" s="204" t="s">
        <v>181</v>
      </c>
      <c r="B25" s="205">
        <f>+'Balance Sheet'!B29-'Balance Sheet'!C29+'Balance Sheet'!B49-'Balance Sheet'!C49</f>
        <v>0</v>
      </c>
      <c r="C25" s="205">
        <f>+'Balance Sheet'!C29-'Balance Sheet'!D29+'Balance Sheet'!C49-'Balance Sheet'!D49</f>
        <v>0</v>
      </c>
      <c r="D25" s="205">
        <f>+'Balance Sheet'!D29-'Balance Sheet'!E29+'Balance Sheet'!D49-'Balance Sheet'!E49</f>
        <v>0</v>
      </c>
      <c r="E25" s="205">
        <f>+'Balance Sheet'!E29-'Balance Sheet'!F29+'Balance Sheet'!E49-'Balance Sheet'!F49</f>
        <v>0</v>
      </c>
      <c r="F25" s="205">
        <f>+'Balance Sheet'!F29-'Balance Sheet'!G29+'Balance Sheet'!F49-'Balance Sheet'!G49</f>
        <v>0</v>
      </c>
      <c r="G25" s="205">
        <f>+'Balance Sheet'!G29-'Balance Sheet'!H29+'Balance Sheet'!G49-'Balance Sheet'!H49</f>
        <v>0</v>
      </c>
      <c r="H25" s="205">
        <f>+'Balance Sheet'!H29-'Balance Sheet'!I29+'Balance Sheet'!H49-'Balance Sheet'!I49</f>
        <v>0</v>
      </c>
      <c r="I25" s="205">
        <f>+'Balance Sheet'!I29-'Balance Sheet'!J29+'Balance Sheet'!I49-'Balance Sheet'!J49</f>
        <v>0</v>
      </c>
      <c r="J25" s="205">
        <f>+'Balance Sheet'!J29-'Balance Sheet'!K29+'Balance Sheet'!J49-'Balance Sheet'!K49</f>
        <v>0</v>
      </c>
      <c r="K25" s="205">
        <f>+'Balance Sheet'!K29-'Balance Sheet'!L29+'Balance Sheet'!K49-'Balance Sheet'!L49</f>
        <v>0</v>
      </c>
      <c r="L25" s="205">
        <f>+'Balance Sheet'!L29-'Balance Sheet'!M29+'Balance Sheet'!L49-'Balance Sheet'!M49</f>
        <v>0</v>
      </c>
      <c r="M25" s="205">
        <f>+'Balance Sheet'!M29-'Balance Sheet'!N29+'Balance Sheet'!M49-'Balance Sheet'!N49</f>
        <v>0</v>
      </c>
      <c r="N25" s="44">
        <f>SUM(B25:M25)</f>
        <v>0</v>
      </c>
    </row>
    <row r="26" spans="1:15" s="197" customFormat="1" ht="12">
      <c r="A26" s="204" t="s">
        <v>184</v>
      </c>
      <c r="B26" s="205">
        <f>+'Balance Sheet'!C60-'Balance Sheet'!B60+'Balance Sheet'!C64-'Balance Sheet'!B64</f>
        <v>0</v>
      </c>
      <c r="C26" s="205">
        <f>+'Balance Sheet'!D60-'Balance Sheet'!C60+'Balance Sheet'!D64-'Balance Sheet'!C64</f>
        <v>0</v>
      </c>
      <c r="D26" s="205">
        <f>+'Balance Sheet'!E60-'Balance Sheet'!D60+'Balance Sheet'!E64-'Balance Sheet'!D64</f>
        <v>0</v>
      </c>
      <c r="E26" s="205">
        <f>+'Balance Sheet'!F60-'Balance Sheet'!E60+'Balance Sheet'!F64-'Balance Sheet'!E64</f>
        <v>0</v>
      </c>
      <c r="F26" s="205">
        <f>+'Balance Sheet'!G60-'Balance Sheet'!F60+'Balance Sheet'!G64-'Balance Sheet'!F64</f>
        <v>0</v>
      </c>
      <c r="G26" s="205">
        <f>+'Balance Sheet'!H60-'Balance Sheet'!G60+'Balance Sheet'!H64-'Balance Sheet'!G64</f>
        <v>0</v>
      </c>
      <c r="H26" s="205">
        <f>+'Balance Sheet'!I60-'Balance Sheet'!H60+'Balance Sheet'!I64-'Balance Sheet'!H64</f>
        <v>0</v>
      </c>
      <c r="I26" s="205">
        <f>+'Balance Sheet'!J60-'Balance Sheet'!I60+'Balance Sheet'!J64-'Balance Sheet'!I64</f>
        <v>0</v>
      </c>
      <c r="J26" s="205">
        <f>+'Balance Sheet'!K60-'Balance Sheet'!J60+'Balance Sheet'!K64-'Balance Sheet'!J64</f>
        <v>0</v>
      </c>
      <c r="K26" s="205">
        <f>+'Balance Sheet'!L60-'Balance Sheet'!K60+'Balance Sheet'!L64-'Balance Sheet'!K64</f>
        <v>0</v>
      </c>
      <c r="L26" s="205">
        <f>+'Balance Sheet'!M60-'Balance Sheet'!L60+'Balance Sheet'!M64-'Balance Sheet'!L64</f>
        <v>0</v>
      </c>
      <c r="M26" s="205">
        <f>+'Balance Sheet'!N60-'Balance Sheet'!M60+'Balance Sheet'!N64-'Balance Sheet'!M64</f>
        <v>0</v>
      </c>
      <c r="N26" s="206">
        <f>SUM(B26:M26)</f>
        <v>0</v>
      </c>
    </row>
    <row r="27" spans="1:15" s="197" customFormat="1" ht="12">
      <c r="A27" s="207" t="s">
        <v>186</v>
      </c>
      <c r="B27" s="205">
        <f>+'Balance Sheet'!C63-'Balance Sheet'!B63</f>
        <v>0</v>
      </c>
      <c r="C27" s="205">
        <f>+'Balance Sheet'!D63-'Balance Sheet'!C63</f>
        <v>0</v>
      </c>
      <c r="D27" s="205">
        <f>+'Balance Sheet'!E63-'Balance Sheet'!D63</f>
        <v>0</v>
      </c>
      <c r="E27" s="205">
        <f>+'Balance Sheet'!F63-'Balance Sheet'!E63</f>
        <v>0</v>
      </c>
      <c r="F27" s="205">
        <f>+'Balance Sheet'!G63-'Balance Sheet'!F63</f>
        <v>0</v>
      </c>
      <c r="G27" s="205">
        <f>+'Balance Sheet'!H63-'Balance Sheet'!G63</f>
        <v>0</v>
      </c>
      <c r="H27" s="205">
        <f>+'Balance Sheet'!I63-'Balance Sheet'!H63</f>
        <v>0</v>
      </c>
      <c r="I27" s="205">
        <f>+'Balance Sheet'!J63-'Balance Sheet'!I63</f>
        <v>0</v>
      </c>
      <c r="J27" s="205">
        <f>+'Balance Sheet'!K63-'Balance Sheet'!J63</f>
        <v>0</v>
      </c>
      <c r="K27" s="205">
        <f>+'Balance Sheet'!L63-'Balance Sheet'!K63</f>
        <v>0</v>
      </c>
      <c r="L27" s="205">
        <f>+'Balance Sheet'!M63-'Balance Sheet'!L63</f>
        <v>0</v>
      </c>
      <c r="M27" s="205">
        <f>+'Balance Sheet'!N63-'Balance Sheet'!M63</f>
        <v>0</v>
      </c>
      <c r="N27" s="206">
        <f>SUM(B27:M27)</f>
        <v>0</v>
      </c>
    </row>
    <row r="28" spans="1:15" s="197" customFormat="1" ht="12">
      <c r="A28" s="208"/>
      <c r="B28" s="44">
        <f>SUM(B24:B27)</f>
        <v>0</v>
      </c>
      <c r="C28" s="44">
        <f t="shared" ref="C28:N28" si="3">SUM(C24:C27)</f>
        <v>0</v>
      </c>
      <c r="D28" s="44">
        <f t="shared" si="3"/>
        <v>0</v>
      </c>
      <c r="E28" s="44">
        <f t="shared" si="3"/>
        <v>0</v>
      </c>
      <c r="F28" s="44">
        <f t="shared" si="3"/>
        <v>0</v>
      </c>
      <c r="G28" s="44">
        <f t="shared" si="3"/>
        <v>0</v>
      </c>
      <c r="H28" s="44">
        <f t="shared" si="3"/>
        <v>0</v>
      </c>
      <c r="I28" s="44">
        <f t="shared" si="3"/>
        <v>0</v>
      </c>
      <c r="J28" s="44">
        <f t="shared" si="3"/>
        <v>0</v>
      </c>
      <c r="K28" s="44">
        <f t="shared" si="3"/>
        <v>0</v>
      </c>
      <c r="L28" s="44">
        <f t="shared" si="3"/>
        <v>0</v>
      </c>
      <c r="M28" s="44">
        <f t="shared" si="3"/>
        <v>0</v>
      </c>
      <c r="N28" s="44">
        <f t="shared" si="3"/>
        <v>0</v>
      </c>
    </row>
    <row r="29" spans="1:15" s="197" customFormat="1" ht="7.9" customHeight="1">
      <c r="A29" s="202"/>
      <c r="B29" s="203"/>
      <c r="C29" s="203"/>
      <c r="D29" s="203"/>
      <c r="E29" s="203"/>
      <c r="F29" s="203"/>
      <c r="G29" s="203"/>
      <c r="H29" s="203"/>
      <c r="I29" s="203"/>
      <c r="J29" s="203"/>
      <c r="K29" s="203"/>
      <c r="L29" s="203"/>
      <c r="M29" s="203"/>
      <c r="N29" s="203"/>
    </row>
    <row r="30" spans="1:15" s="197" customFormat="1" ht="12">
      <c r="A30" s="208" t="s">
        <v>76</v>
      </c>
      <c r="B30" s="44">
        <f t="shared" ref="B30:N30" si="4">+B15+B21+B28</f>
        <v>0</v>
      </c>
      <c r="C30" s="44">
        <f t="shared" si="4"/>
        <v>0</v>
      </c>
      <c r="D30" s="44">
        <f t="shared" si="4"/>
        <v>0</v>
      </c>
      <c r="E30" s="44">
        <f t="shared" si="4"/>
        <v>0</v>
      </c>
      <c r="F30" s="44">
        <f t="shared" si="4"/>
        <v>0</v>
      </c>
      <c r="G30" s="44">
        <f t="shared" si="4"/>
        <v>0</v>
      </c>
      <c r="H30" s="44">
        <f t="shared" si="4"/>
        <v>0</v>
      </c>
      <c r="I30" s="44">
        <f t="shared" si="4"/>
        <v>0</v>
      </c>
      <c r="J30" s="44">
        <f t="shared" si="4"/>
        <v>0</v>
      </c>
      <c r="K30" s="44">
        <f t="shared" si="4"/>
        <v>0</v>
      </c>
      <c r="L30" s="44">
        <f t="shared" si="4"/>
        <v>0</v>
      </c>
      <c r="M30" s="44">
        <f t="shared" si="4"/>
        <v>0</v>
      </c>
      <c r="N30" s="44">
        <f t="shared" si="4"/>
        <v>0</v>
      </c>
    </row>
    <row r="31" spans="1:15" s="197" customFormat="1" ht="7.9" customHeight="1">
      <c r="A31" s="209"/>
      <c r="B31" s="203"/>
      <c r="C31" s="203"/>
      <c r="D31" s="203"/>
      <c r="E31" s="203"/>
      <c r="F31" s="203"/>
      <c r="G31" s="203"/>
      <c r="H31" s="203"/>
      <c r="I31" s="203"/>
      <c r="J31" s="203"/>
      <c r="K31" s="203"/>
      <c r="L31" s="203"/>
      <c r="M31" s="203"/>
      <c r="N31" s="203"/>
    </row>
    <row r="32" spans="1:15" s="197" customFormat="1" ht="12">
      <c r="A32" s="208" t="s">
        <v>77</v>
      </c>
      <c r="B32" s="44">
        <f>+'Balance Sheet'!B9</f>
        <v>0</v>
      </c>
      <c r="C32" s="44">
        <f>+B34</f>
        <v>0</v>
      </c>
      <c r="D32" s="44">
        <f t="shared" ref="D32:M32" si="5">+C34</f>
        <v>0</v>
      </c>
      <c r="E32" s="44">
        <f t="shared" si="5"/>
        <v>0</v>
      </c>
      <c r="F32" s="44">
        <f t="shared" si="5"/>
        <v>0</v>
      </c>
      <c r="G32" s="44">
        <f t="shared" si="5"/>
        <v>0</v>
      </c>
      <c r="H32" s="44">
        <f t="shared" si="5"/>
        <v>0</v>
      </c>
      <c r="I32" s="44">
        <f t="shared" si="5"/>
        <v>0</v>
      </c>
      <c r="J32" s="44">
        <f t="shared" si="5"/>
        <v>0</v>
      </c>
      <c r="K32" s="44">
        <f t="shared" si="5"/>
        <v>0</v>
      </c>
      <c r="L32" s="44">
        <f t="shared" si="5"/>
        <v>0</v>
      </c>
      <c r="M32" s="44">
        <f t="shared" si="5"/>
        <v>0</v>
      </c>
      <c r="N32" s="44">
        <f>+B32</f>
        <v>0</v>
      </c>
    </row>
    <row r="33" spans="1:14" s="197" customFormat="1" ht="7.9" customHeight="1">
      <c r="A33" s="209"/>
      <c r="B33" s="203"/>
      <c r="C33" s="203"/>
      <c r="D33" s="203"/>
      <c r="E33" s="203"/>
      <c r="F33" s="203"/>
      <c r="G33" s="203"/>
      <c r="H33" s="203"/>
      <c r="I33" s="203"/>
      <c r="J33" s="203"/>
      <c r="K33" s="203"/>
      <c r="L33" s="203"/>
      <c r="M33" s="203"/>
      <c r="N33" s="203"/>
    </row>
    <row r="34" spans="1:14" s="151" customFormat="1" ht="12">
      <c r="A34" s="208" t="s">
        <v>78</v>
      </c>
      <c r="B34" s="44">
        <f>SUM(B30:B33)</f>
        <v>0</v>
      </c>
      <c r="C34" s="44">
        <f>SUM(C30:C33)</f>
        <v>0</v>
      </c>
      <c r="D34" s="44">
        <f t="shared" ref="D34:M34" si="6">SUM(D30:D33)</f>
        <v>0</v>
      </c>
      <c r="E34" s="44">
        <f t="shared" si="6"/>
        <v>0</v>
      </c>
      <c r="F34" s="44">
        <f t="shared" si="6"/>
        <v>0</v>
      </c>
      <c r="G34" s="44">
        <f t="shared" si="6"/>
        <v>0</v>
      </c>
      <c r="H34" s="44">
        <f t="shared" si="6"/>
        <v>0</v>
      </c>
      <c r="I34" s="44">
        <f t="shared" si="6"/>
        <v>0</v>
      </c>
      <c r="J34" s="44">
        <f t="shared" si="6"/>
        <v>0</v>
      </c>
      <c r="K34" s="44">
        <f t="shared" si="6"/>
        <v>0</v>
      </c>
      <c r="L34" s="44">
        <f t="shared" si="6"/>
        <v>0</v>
      </c>
      <c r="M34" s="44">
        <f t="shared" si="6"/>
        <v>0</v>
      </c>
      <c r="N34" s="44">
        <f>+N30+N32</f>
        <v>0</v>
      </c>
    </row>
    <row r="35" spans="1:14" s="151" customFormat="1" ht="7.9" customHeight="1">
      <c r="A35" s="210"/>
      <c r="B35" s="203"/>
      <c r="C35" s="203"/>
      <c r="D35" s="203"/>
      <c r="E35" s="203"/>
      <c r="F35" s="203"/>
      <c r="G35" s="203"/>
      <c r="H35" s="203"/>
      <c r="I35" s="203"/>
      <c r="J35" s="203"/>
      <c r="K35" s="203"/>
      <c r="L35" s="203"/>
      <c r="M35" s="203"/>
      <c r="N35" s="203"/>
    </row>
    <row r="39" spans="1:14">
      <c r="A39" s="211"/>
    </row>
    <row r="40" spans="1:14">
      <c r="A40" s="211"/>
    </row>
    <row r="41" spans="1:14">
      <c r="A41" s="211"/>
    </row>
    <row r="54" spans="1:4">
      <c r="B54" s="214"/>
      <c r="C54" s="214"/>
      <c r="D54" s="214"/>
    </row>
    <row r="56" spans="1:4">
      <c r="A56" s="211"/>
    </row>
    <row r="57" spans="1:4">
      <c r="A57" s="211"/>
    </row>
  </sheetData>
  <sheetProtection sheet="1"/>
  <phoneticPr fontId="13"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52"/>
  <sheetViews>
    <sheetView topLeftCell="A10" workbookViewId="0">
      <selection activeCell="F32" sqref="F32"/>
    </sheetView>
  </sheetViews>
  <sheetFormatPr defaultRowHeight="12.75"/>
  <cols>
    <col min="1" max="1" width="20.85546875" customWidth="1"/>
    <col min="2" max="2" width="9.7109375" bestFit="1" customWidth="1"/>
  </cols>
  <sheetData>
    <row r="1" spans="1:16" ht="18">
      <c r="A1" s="13" t="str">
        <f>+Inputs!B1</f>
        <v>Enter name - input tab</v>
      </c>
      <c r="B1" s="11"/>
      <c r="C1" s="11"/>
      <c r="D1" s="11"/>
      <c r="E1" s="11"/>
      <c r="F1" s="11"/>
      <c r="G1" s="11"/>
      <c r="H1" s="11"/>
      <c r="I1" s="12"/>
      <c r="J1" s="12"/>
      <c r="K1" s="12"/>
      <c r="L1" s="12"/>
      <c r="M1" s="12"/>
      <c r="N1" s="12"/>
    </row>
    <row r="2" spans="1:16">
      <c r="A2" s="10"/>
      <c r="B2" s="11"/>
      <c r="C2" s="11"/>
      <c r="D2" s="11"/>
      <c r="E2" s="11"/>
      <c r="F2" s="11"/>
      <c r="G2" s="11"/>
      <c r="H2" s="11"/>
      <c r="I2" s="12"/>
      <c r="J2" s="12"/>
      <c r="K2" s="12"/>
      <c r="L2" s="12"/>
      <c r="M2" s="12"/>
      <c r="N2" s="12"/>
    </row>
    <row r="3" spans="1:16" ht="18">
      <c r="A3" s="13" t="s">
        <v>115</v>
      </c>
      <c r="B3" s="11"/>
      <c r="C3" s="11"/>
      <c r="D3" s="11"/>
      <c r="E3" s="11"/>
      <c r="F3" s="11"/>
      <c r="G3" s="11"/>
      <c r="H3" s="11"/>
      <c r="I3" s="12"/>
      <c r="J3" s="12"/>
      <c r="K3" s="12"/>
      <c r="L3" s="12"/>
      <c r="M3" s="12"/>
      <c r="N3" s="12"/>
    </row>
    <row r="4" spans="1:16">
      <c r="A4" s="11"/>
      <c r="B4" s="11"/>
      <c r="C4" s="11"/>
      <c r="D4" s="11"/>
      <c r="E4" s="11"/>
      <c r="F4" s="11"/>
      <c r="G4" s="11"/>
      <c r="H4" s="11"/>
      <c r="I4" s="12"/>
      <c r="J4" s="12"/>
      <c r="K4" s="12"/>
      <c r="L4" s="12"/>
      <c r="M4" s="12"/>
      <c r="N4" s="12"/>
    </row>
    <row r="5" spans="1:16">
      <c r="A5" s="14"/>
      <c r="B5" s="15">
        <f>+Inputs!$B$52</f>
        <v>43675</v>
      </c>
      <c r="C5" s="15">
        <f>+Inputs!$C$52</f>
        <v>43706</v>
      </c>
      <c r="D5" s="15">
        <f>+Inputs!$D$52</f>
        <v>43737</v>
      </c>
      <c r="E5" s="15">
        <f>+Inputs!$E$52</f>
        <v>43767</v>
      </c>
      <c r="F5" s="15">
        <f>+Inputs!$F$52</f>
        <v>43798</v>
      </c>
      <c r="G5" s="15">
        <f>+Inputs!$G$52</f>
        <v>43828</v>
      </c>
      <c r="H5" s="15">
        <f>+Inputs!$H$52</f>
        <v>43859</v>
      </c>
      <c r="I5" s="15">
        <f>+Inputs!$I$52</f>
        <v>43890</v>
      </c>
      <c r="J5" s="15">
        <f>+Inputs!$J$52</f>
        <v>43920</v>
      </c>
      <c r="K5" s="15">
        <f>+Inputs!$K$52</f>
        <v>43951</v>
      </c>
      <c r="L5" s="15">
        <f>+Inputs!$L$52</f>
        <v>43981</v>
      </c>
      <c r="M5" s="15">
        <f>+Inputs!$M$52</f>
        <v>44012</v>
      </c>
      <c r="N5" s="16" t="s">
        <v>29</v>
      </c>
    </row>
    <row r="6" spans="1:16">
      <c r="A6" s="14"/>
      <c r="B6" s="100"/>
      <c r="C6" s="100"/>
      <c r="D6" s="100"/>
      <c r="E6" s="100"/>
      <c r="F6" s="100"/>
      <c r="G6" s="100"/>
      <c r="H6" s="100"/>
      <c r="I6" s="100"/>
      <c r="J6" s="100"/>
      <c r="K6" s="100"/>
      <c r="L6" s="100"/>
      <c r="M6" s="100"/>
      <c r="N6" s="19"/>
    </row>
    <row r="7" spans="1:16">
      <c r="A7" s="21" t="s">
        <v>113</v>
      </c>
      <c r="B7" s="22">
        <f>-'P&amp;L GST incl'!B11+'P&amp;L Budget'!B11</f>
        <v>0</v>
      </c>
      <c r="C7" s="22">
        <f>-'P&amp;L GST incl'!C11+'P&amp;L Budget'!C11</f>
        <v>0</v>
      </c>
      <c r="D7" s="22">
        <f>-'P&amp;L GST incl'!D11+'P&amp;L Budget'!D11</f>
        <v>0</v>
      </c>
      <c r="E7" s="22">
        <f>-'P&amp;L GST incl'!E11+'P&amp;L Budget'!E11</f>
        <v>0</v>
      </c>
      <c r="F7" s="22">
        <f>-'P&amp;L GST incl'!F11+'P&amp;L Budget'!F11</f>
        <v>0</v>
      </c>
      <c r="G7" s="22">
        <f>-'P&amp;L GST incl'!G11+'P&amp;L Budget'!G11</f>
        <v>0</v>
      </c>
      <c r="H7" s="22">
        <f>-'P&amp;L GST incl'!H11+'P&amp;L Budget'!H11</f>
        <v>0</v>
      </c>
      <c r="I7" s="22">
        <f>-'P&amp;L GST incl'!I11+'P&amp;L Budget'!I11</f>
        <v>0</v>
      </c>
      <c r="J7" s="22">
        <f>-'P&amp;L GST incl'!J11+'P&amp;L Budget'!J11</f>
        <v>0</v>
      </c>
      <c r="K7" s="22">
        <f>-'P&amp;L GST incl'!K11+'P&amp;L Budget'!K11</f>
        <v>0</v>
      </c>
      <c r="L7" s="22">
        <f>-'P&amp;L GST incl'!L11+'P&amp;L Budget'!L11</f>
        <v>0</v>
      </c>
      <c r="M7" s="22">
        <f>-'P&amp;L GST incl'!M11+'P&amp;L Budget'!M11</f>
        <v>0</v>
      </c>
      <c r="N7" s="23">
        <f>SUM(B7:M7)</f>
        <v>0</v>
      </c>
      <c r="P7" s="109"/>
    </row>
    <row r="8" spans="1:16">
      <c r="A8" s="21" t="s">
        <v>114</v>
      </c>
      <c r="B8" s="22">
        <f>SUM('P&amp;L GST incl'!B22,'P&amp;L GST incl'!B48,-'P&amp;L GST incl'!B58)-SUM('P&amp;L Budget'!B22,'P&amp;L Budget'!B48,-'P&amp;L Budget'!B58)</f>
        <v>0</v>
      </c>
      <c r="C8" s="22">
        <f>SUM('P&amp;L GST incl'!C22,'P&amp;L GST incl'!C48,-'P&amp;L GST incl'!C58)-SUM('P&amp;L Budget'!C22,'P&amp;L Budget'!C48,-'P&amp;L Budget'!C58)</f>
        <v>0</v>
      </c>
      <c r="D8" s="22">
        <f>SUM('P&amp;L GST incl'!D22,'P&amp;L GST incl'!D48,-'P&amp;L GST incl'!D58)-SUM('P&amp;L Budget'!D22,'P&amp;L Budget'!D48,-'P&amp;L Budget'!D58)</f>
        <v>0</v>
      </c>
      <c r="E8" s="22">
        <f>SUM('P&amp;L GST incl'!E22,'P&amp;L GST incl'!E48,-'P&amp;L GST incl'!E58)-SUM('P&amp;L Budget'!E22,'P&amp;L Budget'!E48,-'P&amp;L Budget'!E58)</f>
        <v>0</v>
      </c>
      <c r="F8" s="22">
        <f>SUM('P&amp;L GST incl'!F22,'P&amp;L GST incl'!F48,-'P&amp;L GST incl'!F58)-SUM('P&amp;L Budget'!F22,'P&amp;L Budget'!F48,-'P&amp;L Budget'!F58)</f>
        <v>0</v>
      </c>
      <c r="G8" s="22">
        <f>SUM('P&amp;L GST incl'!G22,'P&amp;L GST incl'!G48,-'P&amp;L GST incl'!G58)-SUM('P&amp;L Budget'!G22,'P&amp;L Budget'!G48,-'P&amp;L Budget'!G58)</f>
        <v>0</v>
      </c>
      <c r="H8" s="22">
        <f>SUM('P&amp;L GST incl'!H22,'P&amp;L GST incl'!H48,-'P&amp;L GST incl'!H58)-SUM('P&amp;L Budget'!H22,'P&amp;L Budget'!H48,-'P&amp;L Budget'!H58)</f>
        <v>0</v>
      </c>
      <c r="I8" s="22">
        <f>SUM('P&amp;L GST incl'!I22,'P&amp;L GST incl'!I48,-'P&amp;L GST incl'!I58)-SUM('P&amp;L Budget'!I22,'P&amp;L Budget'!I48,-'P&amp;L Budget'!I58)</f>
        <v>0</v>
      </c>
      <c r="J8" s="22">
        <f>SUM('P&amp;L GST incl'!J22,'P&amp;L GST incl'!J48,-'P&amp;L GST incl'!J58)-SUM('P&amp;L Budget'!J22,'P&amp;L Budget'!J48,-'P&amp;L Budget'!J58)</f>
        <v>0</v>
      </c>
      <c r="K8" s="22">
        <f>SUM('P&amp;L GST incl'!K22,'P&amp;L GST incl'!K48,-'P&amp;L GST incl'!K58)-SUM('P&amp;L Budget'!K22,'P&amp;L Budget'!K48,-'P&amp;L Budget'!K58)</f>
        <v>0</v>
      </c>
      <c r="L8" s="22">
        <f>SUM('P&amp;L GST incl'!L22,'P&amp;L GST incl'!L48,-'P&amp;L GST incl'!L58)-SUM('P&amp;L Budget'!L22,'P&amp;L Budget'!L48,-'P&amp;L Budget'!L58)</f>
        <v>0</v>
      </c>
      <c r="M8" s="22">
        <f>SUM('P&amp;L GST incl'!M22,'P&amp;L GST incl'!M48,-'P&amp;L GST incl'!M58)-SUM('P&amp;L Budget'!M22,'P&amp;L Budget'!M48,-'P&amp;L Budget'!M58)</f>
        <v>0</v>
      </c>
      <c r="N8" s="23">
        <f>SUM(B8:M8)</f>
        <v>0</v>
      </c>
    </row>
    <row r="9" spans="1:16">
      <c r="A9" s="21" t="s">
        <v>138</v>
      </c>
      <c r="B9" s="22">
        <f>+SUMPRODUCT(('Balance Sheet'!C11:C13)-('Balance Sheet'!B11:B13),'Balance Sheet'!$P$11:$P$13)</f>
        <v>0</v>
      </c>
      <c r="C9" s="22">
        <f>+SUMPRODUCT(('Balance Sheet'!D11:D13)-('Balance Sheet'!C11:C13),'Balance Sheet'!$P$11:$P$13)</f>
        <v>0</v>
      </c>
      <c r="D9" s="22">
        <f>+SUMPRODUCT(('Balance Sheet'!E11:E13)-('Balance Sheet'!D11:D13),'Balance Sheet'!$P$11:$P$13)</f>
        <v>0</v>
      </c>
      <c r="E9" s="22">
        <f>+SUMPRODUCT(('Balance Sheet'!F11:F13)-('Balance Sheet'!E11:E13),'Balance Sheet'!$P$11:$P$13)</f>
        <v>0</v>
      </c>
      <c r="F9" s="22">
        <f>+SUMPRODUCT(('Balance Sheet'!G11:G13)-('Balance Sheet'!F11:F13),'Balance Sheet'!$P$11:$P$13)</f>
        <v>0</v>
      </c>
      <c r="G9" s="22">
        <f>+SUMPRODUCT(('Balance Sheet'!H11:H13)-('Balance Sheet'!G11:G13),'Balance Sheet'!$P$11:$P$13)</f>
        <v>0</v>
      </c>
      <c r="H9" s="22">
        <f>+SUMPRODUCT(('Balance Sheet'!I11:I13)-('Balance Sheet'!H11:H13),'Balance Sheet'!$P$11:$P$13)</f>
        <v>0</v>
      </c>
      <c r="I9" s="22">
        <f>+SUMPRODUCT(('Balance Sheet'!J11:J13)-('Balance Sheet'!I11:I13),'Balance Sheet'!$P$11:$P$13)</f>
        <v>0</v>
      </c>
      <c r="J9" s="22">
        <f>+SUMPRODUCT(('Balance Sheet'!K11:K13)-('Balance Sheet'!J11:J13),'Balance Sheet'!$P$11:$P$13)</f>
        <v>0</v>
      </c>
      <c r="K9" s="22">
        <f>+SUMPRODUCT(('Balance Sheet'!L11:L13)-('Balance Sheet'!K11:K13),'Balance Sheet'!$P$11:$P$13)</f>
        <v>0</v>
      </c>
      <c r="L9" s="22">
        <f>+SUMPRODUCT(('Balance Sheet'!M11:M13)-('Balance Sheet'!L11:L13),'Balance Sheet'!$P$11:$P$13)</f>
        <v>0</v>
      </c>
      <c r="M9" s="22">
        <f>+SUMPRODUCT(('Balance Sheet'!N11:N13)-('Balance Sheet'!M11:M13),'Balance Sheet'!$P$11:$P$13)</f>
        <v>0</v>
      </c>
      <c r="N9" s="23">
        <f>SUM(B9:M9)</f>
        <v>0</v>
      </c>
    </row>
    <row r="10" spans="1:16">
      <c r="A10" s="21" t="s">
        <v>139</v>
      </c>
      <c r="B10" s="22">
        <f>+SUMPRODUCT(('Balance Sheet'!C17:C20)-('Balance Sheet'!B17:B20),'Balance Sheet'!$P$17:$P$20)</f>
        <v>0</v>
      </c>
      <c r="C10" s="22">
        <f>+SUMPRODUCT(('Balance Sheet'!D17:D20)-('Balance Sheet'!C17:C20),'Balance Sheet'!$P$17:$P$20)</f>
        <v>0</v>
      </c>
      <c r="D10" s="22">
        <f>+SUMPRODUCT(('Balance Sheet'!E17:E20)-('Balance Sheet'!D17:D20),'Balance Sheet'!$P$17:$P$20)</f>
        <v>0</v>
      </c>
      <c r="E10" s="22">
        <f>+SUMPRODUCT(('Balance Sheet'!F17:F20)-('Balance Sheet'!E17:E20),'Balance Sheet'!$P$17:$P$20)</f>
        <v>0</v>
      </c>
      <c r="F10" s="22">
        <f>+SUMPRODUCT(('Balance Sheet'!G17:G20)-('Balance Sheet'!F17:F20),'Balance Sheet'!$P$17:$P$20)</f>
        <v>0</v>
      </c>
      <c r="G10" s="22">
        <f>+SUMPRODUCT(('Balance Sheet'!H17:H20)-('Balance Sheet'!G17:G20),'Balance Sheet'!$P$17:$P$20)</f>
        <v>0</v>
      </c>
      <c r="H10" s="22">
        <f>+SUMPRODUCT(('Balance Sheet'!I17:I20)-('Balance Sheet'!H17:H20),'Balance Sheet'!$P$17:$P$20)</f>
        <v>0</v>
      </c>
      <c r="I10" s="22">
        <f>+SUMPRODUCT(('Balance Sheet'!J17:J20)-('Balance Sheet'!I17:I20),'Balance Sheet'!$P$17:$P$20)</f>
        <v>0</v>
      </c>
      <c r="J10" s="22">
        <f>+SUMPRODUCT(('Balance Sheet'!K17:K20)-('Balance Sheet'!J17:J20),'Balance Sheet'!$P$17:$P$20)</f>
        <v>0</v>
      </c>
      <c r="K10" s="22">
        <f>+SUMPRODUCT(('Balance Sheet'!L17:L20)-('Balance Sheet'!K17:K20),'Balance Sheet'!$P$17:$P$20)</f>
        <v>0</v>
      </c>
      <c r="L10" s="22">
        <f>+SUMPRODUCT(('Balance Sheet'!M17:M20)-('Balance Sheet'!L17:L20),'Balance Sheet'!$P$17:$P$20)</f>
        <v>0</v>
      </c>
      <c r="M10" s="22">
        <f>+SUMPRODUCT(('Balance Sheet'!N17:N20)-('Balance Sheet'!M17:M20),'Balance Sheet'!$P$17:$P$20)</f>
        <v>0</v>
      </c>
      <c r="N10" s="23">
        <f>SUM(B10:M10)</f>
        <v>0</v>
      </c>
    </row>
    <row r="11" spans="1:16">
      <c r="A11" s="21" t="s">
        <v>140</v>
      </c>
      <c r="B11" s="22">
        <f>+SUMPRODUCT(('Balance Sheet'!C25:C28)-('Balance Sheet'!B25:B28),'Balance Sheet'!$P$25:$P$28)</f>
        <v>0</v>
      </c>
      <c r="C11" s="22">
        <f>+SUMPRODUCT(('Balance Sheet'!D25:D28)-('Balance Sheet'!C25:C28),'Balance Sheet'!$P$25:$P$28)</f>
        <v>0</v>
      </c>
      <c r="D11" s="22">
        <f>+SUMPRODUCT(('Balance Sheet'!E25:E28)-('Balance Sheet'!D25:D28),'Balance Sheet'!$P$25:$P$28)</f>
        <v>0</v>
      </c>
      <c r="E11" s="22">
        <f>+SUMPRODUCT(('Balance Sheet'!F25:F28)-('Balance Sheet'!E25:E28),'Balance Sheet'!$P$25:$P$28)</f>
        <v>0</v>
      </c>
      <c r="F11" s="22">
        <f>+SUMPRODUCT(('Balance Sheet'!G25:G28)-('Balance Sheet'!F25:F28),'Balance Sheet'!$P$25:$P$28)</f>
        <v>0</v>
      </c>
      <c r="G11" s="22">
        <f>+SUMPRODUCT(('Balance Sheet'!H25:H28)-('Balance Sheet'!G25:G28),'Balance Sheet'!$P$25:$P$28)</f>
        <v>0</v>
      </c>
      <c r="H11" s="22">
        <f>+SUMPRODUCT(('Balance Sheet'!I25:I28)-('Balance Sheet'!H25:H28),'Balance Sheet'!$P$25:$P$28)</f>
        <v>0</v>
      </c>
      <c r="I11" s="22">
        <f>+SUMPRODUCT(('Balance Sheet'!J25:J28)-('Balance Sheet'!I25:I28),'Balance Sheet'!$P$25:$P$28)</f>
        <v>0</v>
      </c>
      <c r="J11" s="22">
        <f>+SUMPRODUCT(('Balance Sheet'!K25:K28)-('Balance Sheet'!J25:J28),'Balance Sheet'!$P$25:$P$28)</f>
        <v>0</v>
      </c>
      <c r="K11" s="22">
        <f>+SUMPRODUCT(('Balance Sheet'!L25:L28)-('Balance Sheet'!K25:K28),'Balance Sheet'!$P$25:$P$28)</f>
        <v>0</v>
      </c>
      <c r="L11" s="22">
        <f>+SUMPRODUCT(('Balance Sheet'!M25:M28)-('Balance Sheet'!L25:L28),'Balance Sheet'!$P$25:$P$28)</f>
        <v>0</v>
      </c>
      <c r="M11" s="22">
        <f>+SUMPRODUCT(('Balance Sheet'!N25:N28)-('Balance Sheet'!M25:M28),'Balance Sheet'!$P$25:$P$28)</f>
        <v>0</v>
      </c>
      <c r="N11" s="23">
        <f>SUM(B11:M11)</f>
        <v>0</v>
      </c>
    </row>
    <row r="12" spans="1:16">
      <c r="A12" s="24" t="s">
        <v>90</v>
      </c>
      <c r="B12" s="23">
        <f t="shared" ref="B12:M12" si="0">SUM(B7:B11)</f>
        <v>0</v>
      </c>
      <c r="C12" s="23">
        <f t="shared" si="0"/>
        <v>0</v>
      </c>
      <c r="D12" s="23">
        <f t="shared" si="0"/>
        <v>0</v>
      </c>
      <c r="E12" s="23">
        <f t="shared" si="0"/>
        <v>0</v>
      </c>
      <c r="F12" s="23">
        <f t="shared" si="0"/>
        <v>0</v>
      </c>
      <c r="G12" s="23">
        <f t="shared" si="0"/>
        <v>0</v>
      </c>
      <c r="H12" s="23">
        <f t="shared" si="0"/>
        <v>0</v>
      </c>
      <c r="I12" s="23">
        <f t="shared" si="0"/>
        <v>0</v>
      </c>
      <c r="J12" s="23">
        <f t="shared" si="0"/>
        <v>0</v>
      </c>
      <c r="K12" s="23">
        <f t="shared" si="0"/>
        <v>0</v>
      </c>
      <c r="L12" s="23">
        <f t="shared" si="0"/>
        <v>0</v>
      </c>
      <c r="M12" s="23">
        <f t="shared" si="0"/>
        <v>0</v>
      </c>
      <c r="N12" s="23">
        <f>SUM(N7:N8)</f>
        <v>0</v>
      </c>
    </row>
    <row r="15" spans="1:16">
      <c r="A15" s="1" t="s">
        <v>87</v>
      </c>
    </row>
    <row r="16" spans="1:16">
      <c r="A16" s="21" t="s">
        <v>119</v>
      </c>
      <c r="B16" s="22">
        <f>+IF(B$5=Inputs!$E$29,'Balance Sheet'!$B$39,0)</f>
        <v>0</v>
      </c>
      <c r="C16" s="22">
        <f>+IF(C$5=Inputs!$E$29,'Balance Sheet'!$B$39,0)</f>
        <v>0</v>
      </c>
      <c r="D16" s="22">
        <f>+IF(D$5=Inputs!$E$29,'Balance Sheet'!$B$39,0)</f>
        <v>0</v>
      </c>
      <c r="E16" s="22">
        <f>+IF(E$5=Inputs!$E$29,'Balance Sheet'!$B$39,0)</f>
        <v>0</v>
      </c>
      <c r="F16" s="22">
        <f>+IF(F$5=Inputs!$E$29,'Balance Sheet'!$B$39,0)</f>
        <v>0</v>
      </c>
      <c r="G16" s="22">
        <f>+IF(G$5=Inputs!$E$29,'Balance Sheet'!$B$39,0)</f>
        <v>0</v>
      </c>
      <c r="H16" s="22">
        <f>+IF(H$5=Inputs!$E$29,'Balance Sheet'!$B$39,0)</f>
        <v>0</v>
      </c>
      <c r="I16" s="22">
        <f>+IF(I$5=Inputs!$E$29,'Balance Sheet'!$B$39,0)</f>
        <v>0</v>
      </c>
      <c r="J16" s="22">
        <f>+IF(J$5=Inputs!$E$29,'Balance Sheet'!$B$39,0)</f>
        <v>0</v>
      </c>
      <c r="K16" s="22">
        <f>+IF(K$5=Inputs!$E$29,'Balance Sheet'!$B$39,0)</f>
        <v>0</v>
      </c>
      <c r="L16" s="22">
        <f>+IF(L$5=Inputs!$E$29,'Balance Sheet'!$B$39,0)</f>
        <v>0</v>
      </c>
      <c r="M16" s="22">
        <f>+IF(M$5=Inputs!$E$29,'Balance Sheet'!$B$39,0)</f>
        <v>0</v>
      </c>
      <c r="N16" s="23">
        <f>SUM(B16:M16)</f>
        <v>0</v>
      </c>
    </row>
    <row r="17" spans="1:14">
      <c r="A17" s="21" t="s">
        <v>120</v>
      </c>
      <c r="B17" s="102"/>
      <c r="C17" s="22">
        <f>+IF(Inputs!$E$24="Monthly",Tax!B12,0)</f>
        <v>0</v>
      </c>
      <c r="D17" s="22">
        <f>+IF(Inputs!$E$24="Monthly",Tax!C12,0)</f>
        <v>0</v>
      </c>
      <c r="E17" s="22">
        <f>+IF(Inputs!$E$24="Monthly",Tax!D12,0)</f>
        <v>0</v>
      </c>
      <c r="F17" s="22">
        <f>+IF(Inputs!$E$24="Monthly",Tax!E12,0)</f>
        <v>0</v>
      </c>
      <c r="G17" s="22">
        <f>+IF(Inputs!$E$24="Monthly",Tax!F12,0)</f>
        <v>0</v>
      </c>
      <c r="H17" s="22">
        <f>+IF(Inputs!$E$24="Monthly",Tax!G12,0)</f>
        <v>0</v>
      </c>
      <c r="I17" s="22">
        <f>+IF(Inputs!$E$24="Monthly",Tax!H12,0)</f>
        <v>0</v>
      </c>
      <c r="J17" s="22">
        <f>+IF(Inputs!$E$24="Monthly",Tax!I12,0)</f>
        <v>0</v>
      </c>
      <c r="K17" s="22">
        <f>+IF(Inputs!$E$24="Monthly",Tax!J12,0)</f>
        <v>0</v>
      </c>
      <c r="L17" s="22">
        <f>+IF(Inputs!$E$24="Monthly",Tax!K12,0)</f>
        <v>0</v>
      </c>
      <c r="M17" s="22">
        <f>+IF(Inputs!$E$24="Monthly",Tax!L12,0)</f>
        <v>0</v>
      </c>
      <c r="N17" s="23">
        <f>SUM(B17:M17)</f>
        <v>0</v>
      </c>
    </row>
    <row r="18" spans="1:14">
      <c r="A18" s="21" t="s">
        <v>121</v>
      </c>
      <c r="B18" s="102"/>
      <c r="C18" s="102"/>
      <c r="D18" s="102"/>
      <c r="E18" s="22">
        <f>+IF(Inputs!$E$24="Quarterly",SUM(B12:D12),0)</f>
        <v>0</v>
      </c>
      <c r="F18" s="102"/>
      <c r="G18" s="102"/>
      <c r="H18" s="102"/>
      <c r="I18" s="22">
        <f>+IF(Inputs!$E$24="Quarterly",SUM(E12:G12),0)</f>
        <v>0</v>
      </c>
      <c r="J18" s="102"/>
      <c r="K18" s="22">
        <f>+IF(Inputs!$E$24="Quarterly",SUM(H12:J12),0)</f>
        <v>0</v>
      </c>
      <c r="L18" s="102"/>
      <c r="M18" s="102"/>
      <c r="N18" s="23">
        <f>SUM(B22:M22)</f>
        <v>0</v>
      </c>
    </row>
    <row r="19" spans="1:14">
      <c r="A19" s="21" t="s">
        <v>122</v>
      </c>
      <c r="B19" s="22">
        <f>IF(Inputs!$E$24="Instalments",Inputs!C35,0)</f>
        <v>0</v>
      </c>
      <c r="C19" s="22">
        <f>IF(Inputs!$E$24="Instalments",Inputs!C36,0)</f>
        <v>0</v>
      </c>
      <c r="D19" s="22">
        <f>IF(Inputs!$E$24="Instalments",Inputs!C37,0)</f>
        <v>0</v>
      </c>
      <c r="E19" s="22">
        <f>IF(Inputs!$E$24="Instalments",Inputs!C38,0)</f>
        <v>0</v>
      </c>
      <c r="F19" s="22">
        <f>IF(Inputs!$E$24="Instalments",Inputs!C39,0)</f>
        <v>0</v>
      </c>
      <c r="G19" s="22">
        <f>IF(Inputs!$E$24="Instalments",Inputs!C40,0)</f>
        <v>0</v>
      </c>
      <c r="H19" s="22">
        <f>IF(Inputs!$E$24="Instalments",Inputs!C41,0)</f>
        <v>0</v>
      </c>
      <c r="I19" s="22">
        <f>IF(Inputs!$E$24="Instalments",Inputs!C42,0)</f>
        <v>0</v>
      </c>
      <c r="J19" s="22">
        <f>IF(Inputs!$E$24="Instalments",Inputs!C43,0)</f>
        <v>0</v>
      </c>
      <c r="K19" s="22">
        <f>IF(Inputs!$E$24="Instalments",Inputs!C44,0)</f>
        <v>0</v>
      </c>
      <c r="L19" s="22">
        <f>IF(Inputs!$E$24="Instalments",Inputs!C45,0)</f>
        <v>0</v>
      </c>
      <c r="M19" s="22">
        <f>IF(Inputs!$E$24="Instalments",Inputs!C46,0)</f>
        <v>0</v>
      </c>
      <c r="N19" s="23">
        <f>SUM(B19:M19)</f>
        <v>0</v>
      </c>
    </row>
    <row r="20" spans="1:14">
      <c r="A20" s="24" t="s">
        <v>87</v>
      </c>
      <c r="B20" s="23">
        <f>SUM(B16:B19)</f>
        <v>0</v>
      </c>
      <c r="C20" s="23">
        <f t="shared" ref="C20:N20" si="1">SUM(C16:C19)</f>
        <v>0</v>
      </c>
      <c r="D20" s="23">
        <f t="shared" si="1"/>
        <v>0</v>
      </c>
      <c r="E20" s="23">
        <f t="shared" si="1"/>
        <v>0</v>
      </c>
      <c r="F20" s="23">
        <f t="shared" si="1"/>
        <v>0</v>
      </c>
      <c r="G20" s="23">
        <f t="shared" si="1"/>
        <v>0</v>
      </c>
      <c r="H20" s="23">
        <f t="shared" si="1"/>
        <v>0</v>
      </c>
      <c r="I20" s="23">
        <f t="shared" si="1"/>
        <v>0</v>
      </c>
      <c r="J20" s="23">
        <f t="shared" si="1"/>
        <v>0</v>
      </c>
      <c r="K20" s="23">
        <f t="shared" si="1"/>
        <v>0</v>
      </c>
      <c r="L20" s="23">
        <f t="shared" si="1"/>
        <v>0</v>
      </c>
      <c r="M20" s="23">
        <f t="shared" si="1"/>
        <v>0</v>
      </c>
      <c r="N20" s="23">
        <f t="shared" si="1"/>
        <v>0</v>
      </c>
    </row>
    <row r="23" spans="1:14" ht="18">
      <c r="A23" s="13" t="s">
        <v>116</v>
      </c>
      <c r="B23" s="11"/>
      <c r="C23" s="11"/>
      <c r="D23" s="11"/>
      <c r="E23" s="11"/>
      <c r="F23" s="11"/>
      <c r="G23" s="11"/>
      <c r="H23" s="11"/>
      <c r="I23" s="12"/>
      <c r="J23" s="12"/>
      <c r="K23" s="12"/>
      <c r="L23" s="12"/>
      <c r="M23" s="12"/>
      <c r="N23" s="12"/>
    </row>
    <row r="24" spans="1:14">
      <c r="A24" s="11"/>
      <c r="B24" s="11"/>
      <c r="C24" s="11"/>
      <c r="D24" s="11"/>
      <c r="E24" s="11"/>
      <c r="F24" s="11"/>
      <c r="G24" s="11"/>
      <c r="H24" s="11"/>
      <c r="I24" s="12"/>
      <c r="J24" s="12"/>
      <c r="K24" s="12"/>
      <c r="L24" s="12"/>
      <c r="M24" s="12"/>
      <c r="N24" s="12"/>
    </row>
    <row r="25" spans="1:14">
      <c r="A25" s="14"/>
      <c r="B25" s="15">
        <f>+Inputs!$B$52</f>
        <v>43675</v>
      </c>
      <c r="C25" s="15">
        <f>+Inputs!$C$52</f>
        <v>43706</v>
      </c>
      <c r="D25" s="15">
        <f>+Inputs!$D$52</f>
        <v>43737</v>
      </c>
      <c r="E25" s="15">
        <f>+Inputs!$E$52</f>
        <v>43767</v>
      </c>
      <c r="F25" s="15">
        <f>+Inputs!$F$52</f>
        <v>43798</v>
      </c>
      <c r="G25" s="15">
        <f>+Inputs!$G$52</f>
        <v>43828</v>
      </c>
      <c r="H25" s="15">
        <f>+Inputs!$H$52</f>
        <v>43859</v>
      </c>
      <c r="I25" s="15">
        <f>+Inputs!$I$52</f>
        <v>43890</v>
      </c>
      <c r="J25" s="15">
        <f>+Inputs!$J$52</f>
        <v>43920</v>
      </c>
      <c r="K25" s="15">
        <f>+Inputs!$K$52</f>
        <v>43951</v>
      </c>
      <c r="L25" s="15">
        <f>+Inputs!$L$52</f>
        <v>43981</v>
      </c>
      <c r="M25" s="15">
        <f>+Inputs!$M$52</f>
        <v>44012</v>
      </c>
      <c r="N25" s="16" t="s">
        <v>29</v>
      </c>
    </row>
    <row r="26" spans="1:14">
      <c r="A26" s="14"/>
      <c r="B26" s="100"/>
      <c r="C26" s="100"/>
      <c r="D26" s="100"/>
      <c r="E26" s="100"/>
      <c r="F26" s="100"/>
      <c r="G26" s="100"/>
      <c r="H26" s="100"/>
      <c r="I26" s="100"/>
      <c r="J26" s="100"/>
      <c r="K26" s="100"/>
      <c r="L26" s="100"/>
      <c r="M26" s="100"/>
      <c r="N26" s="19"/>
    </row>
    <row r="27" spans="1:14">
      <c r="A27" s="153" t="s">
        <v>198</v>
      </c>
      <c r="B27" s="23">
        <f>+'P&amp;L Budget'!B11+SUMIF('P&amp;L Budget'!B53:B56,"&gt;0")</f>
        <v>0</v>
      </c>
      <c r="C27" s="23">
        <f>+'P&amp;L Budget'!C11+SUMIF('P&amp;L Budget'!C53:C56,"&gt;0")</f>
        <v>0</v>
      </c>
      <c r="D27" s="23">
        <f>+'P&amp;L Budget'!D11+SUMIF('P&amp;L Budget'!D53:D56,"&gt;0")</f>
        <v>0</v>
      </c>
      <c r="E27" s="23">
        <f>+'P&amp;L Budget'!E11+SUMIF('P&amp;L Budget'!E53:E56,"&gt;0")</f>
        <v>0</v>
      </c>
      <c r="F27" s="23">
        <f>+'P&amp;L Budget'!F11+SUMIF('P&amp;L Budget'!F53:F56,"&gt;0")</f>
        <v>0</v>
      </c>
      <c r="G27" s="23">
        <f>+'P&amp;L Budget'!G11+SUMIF('P&amp;L Budget'!G53:G56,"&gt;0")</f>
        <v>0</v>
      </c>
      <c r="H27" s="23">
        <f>+'P&amp;L Budget'!H11+SUMIF('P&amp;L Budget'!H53:H56,"&gt;0")</f>
        <v>0</v>
      </c>
      <c r="I27" s="23">
        <f>+'P&amp;L Budget'!I11+SUMIF('P&amp;L Budget'!I53:I56,"&gt;0")</f>
        <v>0</v>
      </c>
      <c r="J27" s="23">
        <f>+'P&amp;L Budget'!J11+SUMIF('P&amp;L Budget'!J53:J56,"&gt;0")</f>
        <v>0</v>
      </c>
      <c r="K27" s="23">
        <f>+'P&amp;L Budget'!K11+SUMIF('P&amp;L Budget'!K53:K56,"&gt;0")</f>
        <v>0</v>
      </c>
      <c r="L27" s="23">
        <f>+'P&amp;L Budget'!L11+SUMIF('P&amp;L Budget'!L53:L56,"&gt;0")</f>
        <v>0</v>
      </c>
      <c r="M27" s="23">
        <f>+'P&amp;L Budget'!M11+SUMIF('P&amp;L Budget'!M53:M56,"&gt;0")</f>
        <v>0</v>
      </c>
      <c r="N27" s="23">
        <f>SUM(B27:M27)</f>
        <v>0</v>
      </c>
    </row>
    <row r="28" spans="1:14">
      <c r="A28" s="153" t="s">
        <v>197</v>
      </c>
      <c r="B28" s="23">
        <f>-Inputs!$B$25*Tax!B27</f>
        <v>0</v>
      </c>
      <c r="C28" s="23">
        <f>-Inputs!$B$25*Tax!C27</f>
        <v>0</v>
      </c>
      <c r="D28" s="23">
        <f>-Inputs!$B$25*Tax!D27</f>
        <v>0</v>
      </c>
      <c r="E28" s="23">
        <f>-Inputs!$B$25*Tax!E27</f>
        <v>0</v>
      </c>
      <c r="F28" s="23">
        <f>-Inputs!$B$25*Tax!F27</f>
        <v>0</v>
      </c>
      <c r="G28" s="23">
        <f>-Inputs!$B$25*Tax!G27</f>
        <v>0</v>
      </c>
      <c r="H28" s="23">
        <f>-Inputs!$B$25*Tax!H27</f>
        <v>0</v>
      </c>
      <c r="I28" s="23">
        <f>-Inputs!$B$25*Tax!I27</f>
        <v>0</v>
      </c>
      <c r="J28" s="23">
        <f>-Inputs!$B$25*Tax!J27</f>
        <v>0</v>
      </c>
      <c r="K28" s="23">
        <f>-Inputs!$B$25*Tax!K27</f>
        <v>0</v>
      </c>
      <c r="L28" s="23">
        <f>-Inputs!$B$25*Tax!L27</f>
        <v>0</v>
      </c>
      <c r="M28" s="23">
        <f>-Inputs!$B$25*Tax!M27</f>
        <v>0</v>
      </c>
      <c r="N28" s="23">
        <f>SUM(B28:M28)</f>
        <v>0</v>
      </c>
    </row>
    <row r="29" spans="1:14">
      <c r="A29" s="153" t="s">
        <v>123</v>
      </c>
      <c r="B29" s="23">
        <f>'P&amp;L Budget'!B62</f>
        <v>0</v>
      </c>
      <c r="C29" s="23">
        <f>'P&amp;L Budget'!C62</f>
        <v>0</v>
      </c>
      <c r="D29" s="23">
        <f>'P&amp;L Budget'!D62</f>
        <v>0</v>
      </c>
      <c r="E29" s="23">
        <f>'P&amp;L Budget'!E62</f>
        <v>0</v>
      </c>
      <c r="F29" s="23">
        <f>'P&amp;L Budget'!F62</f>
        <v>0</v>
      </c>
      <c r="G29" s="23">
        <f>'P&amp;L Budget'!G62</f>
        <v>0</v>
      </c>
      <c r="H29" s="23">
        <f>'P&amp;L Budget'!H62</f>
        <v>0</v>
      </c>
      <c r="I29" s="23">
        <f>'P&amp;L Budget'!I62</f>
        <v>0</v>
      </c>
      <c r="J29" s="23">
        <f>'P&amp;L Budget'!J62</f>
        <v>0</v>
      </c>
      <c r="K29" s="23">
        <f>'P&amp;L Budget'!K62</f>
        <v>0</v>
      </c>
      <c r="L29" s="23">
        <f>'P&amp;L Budget'!L62</f>
        <v>0</v>
      </c>
      <c r="M29" s="23">
        <f>'P&amp;L Budget'!M62</f>
        <v>0</v>
      </c>
      <c r="N29" s="23">
        <f>SUM(B29:M29)</f>
        <v>0</v>
      </c>
    </row>
    <row r="31" spans="1:14">
      <c r="A31" s="1" t="s">
        <v>87</v>
      </c>
    </row>
    <row r="32" spans="1:14">
      <c r="A32" s="21" t="s">
        <v>119</v>
      </c>
      <c r="B32" s="22">
        <f>+IF(B$5=Inputs!$A$30,Inputs!$B$30,0)+IF(B$5=Inputs!$A$31,Inputs!$B$31,0)</f>
        <v>0</v>
      </c>
      <c r="C32" s="22">
        <f>+IF(C$5=Inputs!$A$30,Inputs!$B$30,0)+IF(C$5=Inputs!$A$31,Inputs!$B$31,0)</f>
        <v>0</v>
      </c>
      <c r="D32" s="22">
        <f>+IF(D$5=Inputs!$A$30,Inputs!$B$30,0)+IF(D$5=Inputs!$A$31,Inputs!$B$31,0)</f>
        <v>0</v>
      </c>
      <c r="E32" s="22">
        <f>+IF(E$5=Inputs!$A$30,Inputs!$B$30,0)+IF(E$5=Inputs!$A$31,Inputs!$B$31,0)</f>
        <v>0</v>
      </c>
      <c r="F32" s="22">
        <f>+IF(F$5=Inputs!$A$30,Inputs!$B$30,0)+IF(F$5=Inputs!$A$31,Inputs!$B$31,0)</f>
        <v>0</v>
      </c>
      <c r="G32" s="22">
        <f>+IF(G$5=Inputs!$A$30,Inputs!$B$30,0)+IF(G$5=Inputs!$A$31,Inputs!$B$31,0)</f>
        <v>0</v>
      </c>
      <c r="H32" s="22">
        <f>+IF(H$5=Inputs!$A$30,Inputs!$B$30,0)+IF(H$5=Inputs!$A$31,Inputs!$B$31,0)</f>
        <v>0</v>
      </c>
      <c r="I32" s="22">
        <f>+IF(I$5=Inputs!$A$30,Inputs!$B$30,0)+IF(I$5=Inputs!$A$31,Inputs!$B$31,0)</f>
        <v>0</v>
      </c>
      <c r="J32" s="22">
        <f>+IF(J$5=Inputs!$A$30,Inputs!$B$30,0)+IF(J$5=Inputs!$A$31,Inputs!$B$31,0)</f>
        <v>0</v>
      </c>
      <c r="K32" s="22">
        <f>+IF(K$5=Inputs!$A$30,Inputs!$B$30,0)+IF(K$5=Inputs!$A$31,Inputs!$B$31,0)</f>
        <v>0</v>
      </c>
      <c r="L32" s="22">
        <f>+IF(L$5=Inputs!$A$30,Inputs!$B$30,0)+IF(L$5=Inputs!$A$31,Inputs!$B$31,0)</f>
        <v>0</v>
      </c>
      <c r="M32" s="22">
        <f>+IF(M$5=Inputs!$A$30,Inputs!$B$30,0)+IF(M$5=Inputs!$A$31,Inputs!$B$31,0)</f>
        <v>0</v>
      </c>
      <c r="N32" s="23">
        <f>SUM(B32:M32)</f>
        <v>0</v>
      </c>
    </row>
    <row r="33" spans="1:14">
      <c r="A33" s="21" t="s">
        <v>120</v>
      </c>
      <c r="B33" s="102"/>
      <c r="C33" s="22">
        <f>+IF(Inputs!$B$26="Monthly",Tax!B28,0)</f>
        <v>0</v>
      </c>
      <c r="D33" s="22">
        <f>+IF(Inputs!$B$26="Monthly",Tax!C28,0)</f>
        <v>0</v>
      </c>
      <c r="E33" s="22">
        <f>+IF(Inputs!$B$26="Monthly",Tax!D28,0)</f>
        <v>0</v>
      </c>
      <c r="F33" s="22">
        <f>+IF(Inputs!$B$26="Monthly",Tax!E28,0)</f>
        <v>0</v>
      </c>
      <c r="G33" s="22">
        <f>+IF(Inputs!$B$26="Monthly",Tax!F28,0)</f>
        <v>0</v>
      </c>
      <c r="H33" s="22">
        <f>+IF(Inputs!$B$26="Monthly",Tax!G28,0)</f>
        <v>0</v>
      </c>
      <c r="I33" s="22">
        <f>+IF(Inputs!$B$26="Monthly",Tax!H28,0)</f>
        <v>0</v>
      </c>
      <c r="J33" s="22">
        <f>+IF(Inputs!$B$26="Monthly",Tax!I28,0)</f>
        <v>0</v>
      </c>
      <c r="K33" s="22">
        <f>+IF(Inputs!$B$26="Monthly",Tax!J28,0)</f>
        <v>0</v>
      </c>
      <c r="L33" s="22">
        <f>+IF(Inputs!$B$26="Monthly",Tax!K28,0)</f>
        <v>0</v>
      </c>
      <c r="M33" s="22">
        <f>+IF(Inputs!$B$26="Monthly",Tax!L28,0)</f>
        <v>0</v>
      </c>
      <c r="N33" s="23">
        <f>SUM(B33:M33)</f>
        <v>0</v>
      </c>
    </row>
    <row r="34" spans="1:14">
      <c r="A34" s="21" t="s">
        <v>121</v>
      </c>
      <c r="B34" s="102"/>
      <c r="C34" s="102"/>
      <c r="D34" s="102"/>
      <c r="E34" s="22">
        <f>+IF(Inputs!$B$26="Quarterly",SUM(B28:D28),0)</f>
        <v>0</v>
      </c>
      <c r="F34" s="102"/>
      <c r="G34" s="102"/>
      <c r="H34" s="102"/>
      <c r="I34" s="22">
        <f>+IF(Inputs!$B$26="Quarterly",SUM(E28:G28),0)</f>
        <v>0</v>
      </c>
      <c r="J34" s="102"/>
      <c r="K34" s="22">
        <f>+IF(Inputs!$B$26="Quarterly",SUM(H28:J28),0)</f>
        <v>0</v>
      </c>
      <c r="L34" s="102"/>
      <c r="M34" s="102"/>
      <c r="N34" s="23">
        <f>SUM(B34:M34)</f>
        <v>0</v>
      </c>
    </row>
    <row r="35" spans="1:14">
      <c r="A35" s="21" t="s">
        <v>122</v>
      </c>
      <c r="B35" s="22">
        <f>IF(Inputs!$B$26="Instalments",Inputs!B35,0)</f>
        <v>0</v>
      </c>
      <c r="C35" s="22">
        <f>IF(Inputs!$B$26="Instalments",Inputs!B36,0)</f>
        <v>0</v>
      </c>
      <c r="D35" s="22">
        <f>IF(Inputs!$B$26="Instalments",Inputs!B37,0)</f>
        <v>0</v>
      </c>
      <c r="E35" s="22">
        <f>IF(Inputs!$B$26="Instalments",Inputs!B38,0)</f>
        <v>0</v>
      </c>
      <c r="F35" s="22">
        <f>IF(Inputs!$B$26="Instalments",Inputs!B39,0)</f>
        <v>0</v>
      </c>
      <c r="G35" s="22">
        <f>IF(Inputs!$B$26="Instalments",Inputs!B40,0)</f>
        <v>0</v>
      </c>
      <c r="H35" s="22">
        <f>IF(Inputs!$B$26="Instalments",Inputs!B41,0)</f>
        <v>0</v>
      </c>
      <c r="I35" s="22">
        <f>IF(Inputs!$B$26="Instalments",Inputs!B42,0)</f>
        <v>0</v>
      </c>
      <c r="J35" s="22">
        <f>IF(Inputs!$B$26="Instalments",Inputs!B43,0)</f>
        <v>0</v>
      </c>
      <c r="K35" s="22">
        <f>IF(Inputs!$B$26="Instalments",Inputs!B44,0)</f>
        <v>0</v>
      </c>
      <c r="L35" s="22">
        <f>IF(Inputs!$B$26="Instalments",Inputs!B45,0)</f>
        <v>0</v>
      </c>
      <c r="M35" s="22">
        <f>IF(Inputs!$B$26="Instalments",Inputs!B46,0)</f>
        <v>0</v>
      </c>
      <c r="N35" s="23">
        <f>SUM(B35:M35)</f>
        <v>0</v>
      </c>
    </row>
    <row r="36" spans="1:14">
      <c r="A36" s="24" t="s">
        <v>87</v>
      </c>
      <c r="B36" s="23">
        <f t="shared" ref="B36:N36" si="2">SUM(B32:B35)</f>
        <v>0</v>
      </c>
      <c r="C36" s="23">
        <f t="shared" si="2"/>
        <v>0</v>
      </c>
      <c r="D36" s="23">
        <f t="shared" si="2"/>
        <v>0</v>
      </c>
      <c r="E36" s="23">
        <f t="shared" si="2"/>
        <v>0</v>
      </c>
      <c r="F36" s="23">
        <f t="shared" si="2"/>
        <v>0</v>
      </c>
      <c r="G36" s="23">
        <f t="shared" si="2"/>
        <v>0</v>
      </c>
      <c r="H36" s="23">
        <f t="shared" si="2"/>
        <v>0</v>
      </c>
      <c r="I36" s="23">
        <f t="shared" si="2"/>
        <v>0</v>
      </c>
      <c r="J36" s="23">
        <f t="shared" si="2"/>
        <v>0</v>
      </c>
      <c r="K36" s="23">
        <f t="shared" si="2"/>
        <v>0</v>
      </c>
      <c r="L36" s="23">
        <f t="shared" si="2"/>
        <v>0</v>
      </c>
      <c r="M36" s="23">
        <f t="shared" si="2"/>
        <v>0</v>
      </c>
      <c r="N36" s="23">
        <f t="shared" si="2"/>
        <v>0</v>
      </c>
    </row>
    <row r="39" spans="1:14" ht="18">
      <c r="A39" s="13" t="s">
        <v>112</v>
      </c>
      <c r="B39" s="11"/>
      <c r="C39" s="11"/>
      <c r="D39" s="11"/>
      <c r="E39" s="11"/>
      <c r="F39" s="11"/>
      <c r="G39" s="11"/>
      <c r="H39" s="11"/>
      <c r="I39" s="12"/>
      <c r="J39" s="12"/>
      <c r="K39" s="12"/>
      <c r="L39" s="12"/>
      <c r="M39" s="12"/>
      <c r="N39" s="12"/>
    </row>
    <row r="40" spans="1:14">
      <c r="A40" s="11"/>
      <c r="B40" s="11"/>
      <c r="C40" s="11"/>
      <c r="D40" s="11"/>
      <c r="E40" s="11"/>
      <c r="F40" s="11"/>
      <c r="G40" s="11"/>
      <c r="H40" s="11"/>
      <c r="I40" s="12"/>
      <c r="J40" s="12"/>
      <c r="K40" s="12"/>
      <c r="L40" s="12"/>
      <c r="M40" s="12"/>
      <c r="N40" s="12"/>
    </row>
    <row r="41" spans="1:14">
      <c r="A41" s="14"/>
      <c r="B41" s="15">
        <f>+Inputs!$B$52</f>
        <v>43675</v>
      </c>
      <c r="C41" s="15">
        <f>+Inputs!$C$52</f>
        <v>43706</v>
      </c>
      <c r="D41" s="15">
        <f>+Inputs!$D$52</f>
        <v>43737</v>
      </c>
      <c r="E41" s="15">
        <f>+Inputs!$E$52</f>
        <v>43767</v>
      </c>
      <c r="F41" s="15">
        <f>+Inputs!$F$52</f>
        <v>43798</v>
      </c>
      <c r="G41" s="15">
        <f>+Inputs!$G$52</f>
        <v>43828</v>
      </c>
      <c r="H41" s="15">
        <f>+Inputs!$H$52</f>
        <v>43859</v>
      </c>
      <c r="I41" s="15">
        <f>+Inputs!$I$52</f>
        <v>43890</v>
      </c>
      <c r="J41" s="15">
        <f>+Inputs!$J$52</f>
        <v>43920</v>
      </c>
      <c r="K41" s="15">
        <f>+Inputs!$K$52</f>
        <v>43951</v>
      </c>
      <c r="L41" s="15">
        <f>+Inputs!$L$52</f>
        <v>43981</v>
      </c>
      <c r="M41" s="15">
        <f>+Inputs!$M$52</f>
        <v>44012</v>
      </c>
      <c r="N41" s="16" t="s">
        <v>29</v>
      </c>
    </row>
    <row r="42" spans="1:14">
      <c r="A42" s="14"/>
      <c r="B42" s="100"/>
      <c r="C42" s="100"/>
      <c r="D42" s="100"/>
      <c r="E42" s="100"/>
      <c r="F42" s="100"/>
      <c r="G42" s="100"/>
      <c r="H42" s="100"/>
      <c r="I42" s="100"/>
      <c r="J42" s="100"/>
      <c r="K42" s="100"/>
      <c r="L42" s="100"/>
      <c r="M42" s="100"/>
      <c r="N42" s="19"/>
    </row>
    <row r="43" spans="1:14">
      <c r="A43" s="21" t="s">
        <v>129</v>
      </c>
      <c r="B43" s="123">
        <f>+Inputs!H24</f>
        <v>0.2</v>
      </c>
      <c r="C43" s="100"/>
      <c r="D43" s="100"/>
      <c r="E43" s="100"/>
      <c r="F43" s="100"/>
      <c r="G43" s="100"/>
      <c r="H43" s="100"/>
      <c r="I43" s="100"/>
      <c r="J43" s="100"/>
      <c r="K43" s="100"/>
      <c r="L43" s="100"/>
      <c r="M43" s="100"/>
      <c r="N43" s="19"/>
    </row>
    <row r="44" spans="1:14">
      <c r="A44" s="21" t="s">
        <v>124</v>
      </c>
      <c r="B44" s="22">
        <f>+SUMIF('P&amp;L GST incl'!$Q$14:$Q$47,"YES",'P&amp;L GST incl'!B14:B47)</f>
        <v>0</v>
      </c>
      <c r="C44" s="22">
        <f>+SUMIF('P&amp;L GST incl'!$Q$14:$Q$47,"YES",'P&amp;L GST incl'!C14:C47)</f>
        <v>0</v>
      </c>
      <c r="D44" s="22">
        <f>+SUMIF('P&amp;L GST incl'!$Q$14:$Q$47,"YES",'P&amp;L GST incl'!D14:D47)</f>
        <v>0</v>
      </c>
      <c r="E44" s="22">
        <f>+SUMIF('P&amp;L GST incl'!$Q$14:$Q$47,"YES",'P&amp;L GST incl'!E14:E47)</f>
        <v>0</v>
      </c>
      <c r="F44" s="22">
        <f>+SUMIF('P&amp;L GST incl'!$Q$14:$Q$47,"YES",'P&amp;L GST incl'!F14:F47)</f>
        <v>0</v>
      </c>
      <c r="G44" s="22">
        <f>+SUMIF('P&amp;L GST incl'!$Q$14:$Q$47,"YES",'P&amp;L GST incl'!G14:G47)</f>
        <v>0</v>
      </c>
      <c r="H44" s="22">
        <f>+SUMIF('P&amp;L GST incl'!$Q$14:$Q$47,"YES",'P&amp;L GST incl'!H14:H47)</f>
        <v>0</v>
      </c>
      <c r="I44" s="22">
        <f>+SUMIF('P&amp;L GST incl'!$Q$14:$Q$47,"YES",'P&amp;L GST incl'!I14:I47)</f>
        <v>0</v>
      </c>
      <c r="J44" s="22">
        <f>+SUMIF('P&amp;L GST incl'!$Q$14:$Q$47,"YES",'P&amp;L GST incl'!J14:J47)</f>
        <v>0</v>
      </c>
      <c r="K44" s="22">
        <f>+SUMIF('P&amp;L GST incl'!$Q$14:$Q$47,"YES",'P&amp;L GST incl'!K14:K47)</f>
        <v>0</v>
      </c>
      <c r="L44" s="22">
        <f>+SUMIF('P&amp;L GST incl'!$Q$14:$Q$47,"YES",'P&amp;L GST incl'!L14:L47)</f>
        <v>0</v>
      </c>
      <c r="M44" s="22">
        <f>+SUMIF('P&amp;L GST incl'!$Q$14:$Q$47,"YES",'P&amp;L GST incl'!M14:M47)</f>
        <v>0</v>
      </c>
      <c r="N44" s="23">
        <f>SUM(B44:M44)</f>
        <v>0</v>
      </c>
    </row>
    <row r="45" spans="1:14">
      <c r="A45" s="24" t="s">
        <v>106</v>
      </c>
      <c r="B45" s="23">
        <f>-$B$43*B44</f>
        <v>0</v>
      </c>
      <c r="C45" s="23">
        <f t="shared" ref="C45:M45" si="3">-$B$43*C44</f>
        <v>0</v>
      </c>
      <c r="D45" s="23">
        <f t="shared" si="3"/>
        <v>0</v>
      </c>
      <c r="E45" s="23">
        <f t="shared" si="3"/>
        <v>0</v>
      </c>
      <c r="F45" s="23">
        <f t="shared" si="3"/>
        <v>0</v>
      </c>
      <c r="G45" s="23">
        <f t="shared" si="3"/>
        <v>0</v>
      </c>
      <c r="H45" s="23">
        <f t="shared" si="3"/>
        <v>0</v>
      </c>
      <c r="I45" s="23">
        <f t="shared" si="3"/>
        <v>0</v>
      </c>
      <c r="J45" s="23">
        <f t="shared" si="3"/>
        <v>0</v>
      </c>
      <c r="K45" s="23">
        <f t="shared" si="3"/>
        <v>0</v>
      </c>
      <c r="L45" s="23">
        <f t="shared" si="3"/>
        <v>0</v>
      </c>
      <c r="M45" s="23">
        <f t="shared" si="3"/>
        <v>0</v>
      </c>
      <c r="N45" s="23">
        <f>SUM(B45:M45)</f>
        <v>0</v>
      </c>
    </row>
    <row r="48" spans="1:14">
      <c r="A48" s="1" t="s">
        <v>87</v>
      </c>
    </row>
    <row r="49" spans="1:14">
      <c r="A49" s="21" t="s">
        <v>119</v>
      </c>
      <c r="B49" s="22">
        <f>+IF(B$5=Inputs!$H$29,'Balance Sheet'!$B$40,0)</f>
        <v>0</v>
      </c>
      <c r="C49" s="22">
        <f>+IF(C$5=Inputs!$H$29,'Balance Sheet'!$B$40,0)</f>
        <v>0</v>
      </c>
      <c r="D49" s="22">
        <f>+IF(D$5=Inputs!$H$29,'Balance Sheet'!$B$40,0)</f>
        <v>0</v>
      </c>
      <c r="E49" s="22">
        <f>+IF(E$5=Inputs!$H$29,'Balance Sheet'!$B$40,0)</f>
        <v>0</v>
      </c>
      <c r="F49" s="22">
        <f>+IF(F$5=Inputs!$H$29,'Balance Sheet'!$B$40,0)</f>
        <v>0</v>
      </c>
      <c r="G49" s="22">
        <f>+IF(G$5=Inputs!$H$29,'Balance Sheet'!$B$40,0)</f>
        <v>0</v>
      </c>
      <c r="H49" s="22">
        <f>+IF(H$5=Inputs!$H$29,'Balance Sheet'!$B$40,0)</f>
        <v>0</v>
      </c>
      <c r="I49" s="22">
        <f>+IF(I$5=Inputs!$H$29,'Balance Sheet'!$B$40,0)</f>
        <v>0</v>
      </c>
      <c r="J49" s="22">
        <f>+IF(J$5=Inputs!$H$29,'Balance Sheet'!$B$40,0)</f>
        <v>0</v>
      </c>
      <c r="K49" s="22">
        <f>+IF(K$5=Inputs!$H$29,'Balance Sheet'!$B$40,0)</f>
        <v>0</v>
      </c>
      <c r="L49" s="22">
        <f>+IF(L$5=Inputs!$H$29,'Balance Sheet'!$B$40,0)</f>
        <v>0</v>
      </c>
      <c r="M49" s="22">
        <f>+IF(M$5=Inputs!$H$29,'Balance Sheet'!$B$40,0)</f>
        <v>0</v>
      </c>
      <c r="N49" s="23">
        <f>SUM(B49:M49)</f>
        <v>0</v>
      </c>
    </row>
    <row r="50" spans="1:14">
      <c r="A50" s="21" t="s">
        <v>120</v>
      </c>
      <c r="B50" s="102"/>
      <c r="C50" s="22">
        <f>+IF(Inputs!$H$25="Monthly",Tax!B45,0)</f>
        <v>0</v>
      </c>
      <c r="D50" s="22">
        <f>+IF(Inputs!$H$25="Monthly",Tax!C45,0)</f>
        <v>0</v>
      </c>
      <c r="E50" s="22">
        <f>+IF(Inputs!$H$25="Monthly",Tax!D45,0)</f>
        <v>0</v>
      </c>
      <c r="F50" s="22">
        <f>+IF(Inputs!$H$25="Monthly",Tax!E45,0)</f>
        <v>0</v>
      </c>
      <c r="G50" s="22">
        <f>+IF(Inputs!$H$25="Monthly",Tax!F45,0)</f>
        <v>0</v>
      </c>
      <c r="H50" s="22">
        <f>+IF(Inputs!$H$25="Monthly",Tax!G45,0)</f>
        <v>0</v>
      </c>
      <c r="I50" s="22">
        <f>+IF(Inputs!$H$25="Monthly",Tax!H45,0)</f>
        <v>0</v>
      </c>
      <c r="J50" s="22">
        <f>+IF(Inputs!$H$25="Monthly",Tax!I45,0)</f>
        <v>0</v>
      </c>
      <c r="K50" s="22">
        <f>+IF(Inputs!$H$25="Monthly",Tax!J45,0)</f>
        <v>0</v>
      </c>
      <c r="L50" s="22">
        <f>+IF(Inputs!$H$25="Monthly",Tax!K45,0)</f>
        <v>0</v>
      </c>
      <c r="M50" s="22">
        <f>+IF(Inputs!$H$25="Monthly",Tax!L45,0)</f>
        <v>0</v>
      </c>
      <c r="N50" s="23">
        <f>SUM(B50:M50)</f>
        <v>0</v>
      </c>
    </row>
    <row r="51" spans="1:14">
      <c r="A51" s="21" t="s">
        <v>121</v>
      </c>
      <c r="B51" s="102"/>
      <c r="C51" s="102"/>
      <c r="D51" s="102"/>
      <c r="E51" s="22">
        <f>+IF(Inputs!$H$25="Quarterly",SUM(B45:D45),0)</f>
        <v>0</v>
      </c>
      <c r="F51" s="102"/>
      <c r="G51" s="102"/>
      <c r="H51" s="102"/>
      <c r="I51" s="22">
        <f>+IF(Inputs!$H$25="Quarterly",SUM(E45:G45),0)</f>
        <v>0</v>
      </c>
      <c r="J51" s="102"/>
      <c r="K51" s="22">
        <f>+IF(Inputs!$H$25="Quarterly",SUM(H45:J45),0)</f>
        <v>0</v>
      </c>
      <c r="L51" s="102"/>
      <c r="M51" s="102"/>
      <c r="N51" s="23">
        <f>SUM(B51:M51)</f>
        <v>0</v>
      </c>
    </row>
    <row r="52" spans="1:14">
      <c r="A52" s="24" t="s">
        <v>87</v>
      </c>
      <c r="B52" s="23">
        <f t="shared" ref="B52:N52" si="4">SUM(B49:B51)</f>
        <v>0</v>
      </c>
      <c r="C52" s="23">
        <f t="shared" si="4"/>
        <v>0</v>
      </c>
      <c r="D52" s="23">
        <f t="shared" si="4"/>
        <v>0</v>
      </c>
      <c r="E52" s="23">
        <f t="shared" si="4"/>
        <v>0</v>
      </c>
      <c r="F52" s="23">
        <f t="shared" si="4"/>
        <v>0</v>
      </c>
      <c r="G52" s="23">
        <f t="shared" si="4"/>
        <v>0</v>
      </c>
      <c r="H52" s="23">
        <f t="shared" si="4"/>
        <v>0</v>
      </c>
      <c r="I52" s="23">
        <f t="shared" si="4"/>
        <v>0</v>
      </c>
      <c r="J52" s="23">
        <f t="shared" si="4"/>
        <v>0</v>
      </c>
      <c r="K52" s="23">
        <f t="shared" si="4"/>
        <v>0</v>
      </c>
      <c r="L52" s="23">
        <f t="shared" si="4"/>
        <v>0</v>
      </c>
      <c r="M52" s="23">
        <f t="shared" si="4"/>
        <v>0</v>
      </c>
      <c r="N52" s="23">
        <f t="shared" si="4"/>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P19"/>
  <sheetViews>
    <sheetView workbookViewId="0">
      <selection activeCell="E30" sqref="E30:E31"/>
    </sheetView>
  </sheetViews>
  <sheetFormatPr defaultRowHeight="12.75"/>
  <cols>
    <col min="1" max="1" width="24.140625" customWidth="1"/>
    <col min="2" max="2" width="8.7109375" bestFit="1" customWidth="1"/>
    <col min="3" max="3" width="9.28515625" bestFit="1" customWidth="1"/>
    <col min="4" max="13" width="8.7109375" bestFit="1" customWidth="1"/>
    <col min="14" max="15" width="10.28515625" bestFit="1" customWidth="1"/>
  </cols>
  <sheetData>
    <row r="2" spans="1:16">
      <c r="C2" s="15">
        <f>+Inputs!$B$52</f>
        <v>43675</v>
      </c>
      <c r="D2" s="15">
        <f>+Inputs!$C$52</f>
        <v>43706</v>
      </c>
      <c r="E2" s="15">
        <f>+Inputs!$D$52</f>
        <v>43737</v>
      </c>
      <c r="F2" s="15">
        <f>+Inputs!$E$52</f>
        <v>43767</v>
      </c>
      <c r="G2" s="15">
        <f>+Inputs!$F$52</f>
        <v>43798</v>
      </c>
      <c r="H2" s="15">
        <f>+Inputs!$G$52</f>
        <v>43828</v>
      </c>
      <c r="I2" s="15">
        <f>+Inputs!$H$52</f>
        <v>43859</v>
      </c>
      <c r="J2" s="15">
        <f>+Inputs!$I$52</f>
        <v>43890</v>
      </c>
      <c r="K2" s="15">
        <f>+Inputs!$J$52</f>
        <v>43920</v>
      </c>
      <c r="L2" s="15">
        <f>+Inputs!$K$52</f>
        <v>43951</v>
      </c>
      <c r="M2" s="15">
        <f>+Inputs!$L$52</f>
        <v>43981</v>
      </c>
      <c r="N2" s="15">
        <f>+Inputs!$M$52</f>
        <v>44012</v>
      </c>
    </row>
    <row r="4" spans="1:16">
      <c r="A4" s="1" t="s">
        <v>92</v>
      </c>
      <c r="C4" s="22">
        <f>+'P&amp;L GST incl'!B11</f>
        <v>0</v>
      </c>
      <c r="D4" s="22">
        <f>+'P&amp;L GST incl'!C11</f>
        <v>0</v>
      </c>
      <c r="E4" s="22">
        <f>+'P&amp;L GST incl'!D11</f>
        <v>0</v>
      </c>
      <c r="F4" s="22">
        <f>+'P&amp;L GST incl'!E11</f>
        <v>0</v>
      </c>
      <c r="G4" s="22">
        <f>+'P&amp;L GST incl'!F11</f>
        <v>0</v>
      </c>
      <c r="H4" s="22">
        <f>+'P&amp;L GST incl'!G11</f>
        <v>0</v>
      </c>
      <c r="I4" s="22">
        <f>+'P&amp;L GST incl'!H11</f>
        <v>0</v>
      </c>
      <c r="J4" s="22">
        <f>+'P&amp;L GST incl'!I11</f>
        <v>0</v>
      </c>
      <c r="K4" s="22">
        <f>+'P&amp;L GST incl'!J11</f>
        <v>0</v>
      </c>
      <c r="L4" s="22">
        <f>+'P&amp;L GST incl'!K11</f>
        <v>0</v>
      </c>
      <c r="M4" s="22">
        <f>+'P&amp;L GST incl'!L11</f>
        <v>0</v>
      </c>
      <c r="N4" s="22">
        <f>+'P&amp;L GST incl'!M11</f>
        <v>0</v>
      </c>
      <c r="O4" s="22">
        <f>SUM(C4:N4)</f>
        <v>0</v>
      </c>
      <c r="P4" s="124">
        <f>+O4-'P&amp;L GST incl'!N11</f>
        <v>0</v>
      </c>
    </row>
    <row r="5" spans="1:16">
      <c r="C5" s="22"/>
      <c r="D5" s="22"/>
      <c r="E5" s="22"/>
      <c r="F5" s="22"/>
      <c r="G5" s="22"/>
      <c r="H5" s="22"/>
      <c r="I5" s="22"/>
      <c r="J5" s="22"/>
      <c r="K5" s="22"/>
      <c r="L5" s="22"/>
      <c r="M5" s="22"/>
      <c r="N5" s="22"/>
      <c r="O5" s="22"/>
    </row>
    <row r="6" spans="1:16">
      <c r="A6" t="s">
        <v>108</v>
      </c>
      <c r="B6" s="129">
        <f>+AR_mth1</f>
        <v>0.5</v>
      </c>
      <c r="C6" s="22">
        <f>+C$4*$B6</f>
        <v>0</v>
      </c>
      <c r="D6" s="22">
        <f t="shared" ref="D6:N6" si="0">+D$4*$B$6</f>
        <v>0</v>
      </c>
      <c r="E6" s="22">
        <f t="shared" si="0"/>
        <v>0</v>
      </c>
      <c r="F6" s="22">
        <f t="shared" si="0"/>
        <v>0</v>
      </c>
      <c r="G6" s="22">
        <f t="shared" si="0"/>
        <v>0</v>
      </c>
      <c r="H6" s="22">
        <f t="shared" si="0"/>
        <v>0</v>
      </c>
      <c r="I6" s="22">
        <f t="shared" si="0"/>
        <v>0</v>
      </c>
      <c r="J6" s="22">
        <f t="shared" si="0"/>
        <v>0</v>
      </c>
      <c r="K6" s="22">
        <f t="shared" si="0"/>
        <v>0</v>
      </c>
      <c r="L6" s="22">
        <f t="shared" si="0"/>
        <v>0</v>
      </c>
      <c r="M6" s="22">
        <f t="shared" si="0"/>
        <v>0</v>
      </c>
      <c r="N6" s="22">
        <f t="shared" si="0"/>
        <v>0</v>
      </c>
      <c r="O6" s="22">
        <f>SUM(C6:N6)</f>
        <v>0</v>
      </c>
    </row>
    <row r="7" spans="1:16">
      <c r="A7" t="s">
        <v>109</v>
      </c>
      <c r="B7" s="129">
        <f>+AR_mth2</f>
        <v>0.2</v>
      </c>
      <c r="C7" s="128">
        <f>+$B$7*$C$16</f>
        <v>0</v>
      </c>
      <c r="D7" s="22">
        <f t="shared" ref="D7:N7" si="1">+C$4*$B7</f>
        <v>0</v>
      </c>
      <c r="E7" s="22">
        <f t="shared" si="1"/>
        <v>0</v>
      </c>
      <c r="F7" s="22">
        <f t="shared" si="1"/>
        <v>0</v>
      </c>
      <c r="G7" s="22">
        <f t="shared" si="1"/>
        <v>0</v>
      </c>
      <c r="H7" s="22">
        <f t="shared" si="1"/>
        <v>0</v>
      </c>
      <c r="I7" s="22">
        <f t="shared" si="1"/>
        <v>0</v>
      </c>
      <c r="J7" s="22">
        <f t="shared" si="1"/>
        <v>0</v>
      </c>
      <c r="K7" s="22">
        <f t="shared" si="1"/>
        <v>0</v>
      </c>
      <c r="L7" s="22">
        <f t="shared" si="1"/>
        <v>0</v>
      </c>
      <c r="M7" s="22">
        <f t="shared" si="1"/>
        <v>0</v>
      </c>
      <c r="N7" s="22">
        <f t="shared" si="1"/>
        <v>0</v>
      </c>
      <c r="O7" s="22">
        <f>SUM(C7:N7)</f>
        <v>0</v>
      </c>
    </row>
    <row r="8" spans="1:16">
      <c r="A8" t="s">
        <v>110</v>
      </c>
      <c r="B8" s="129">
        <f>+AR_mth3</f>
        <v>0.1</v>
      </c>
      <c r="C8" s="128">
        <f>+$B$8*$C$16</f>
        <v>0</v>
      </c>
      <c r="D8" s="128">
        <f>+$B$8*$C$16</f>
        <v>0</v>
      </c>
      <c r="E8" s="22">
        <f t="shared" ref="E8:N8" si="2">+C$4*$B8</f>
        <v>0</v>
      </c>
      <c r="F8" s="22">
        <f t="shared" si="2"/>
        <v>0</v>
      </c>
      <c r="G8" s="22">
        <f t="shared" si="2"/>
        <v>0</v>
      </c>
      <c r="H8" s="22">
        <f t="shared" si="2"/>
        <v>0</v>
      </c>
      <c r="I8" s="22">
        <f t="shared" si="2"/>
        <v>0</v>
      </c>
      <c r="J8" s="22">
        <f t="shared" si="2"/>
        <v>0</v>
      </c>
      <c r="K8" s="22">
        <f t="shared" si="2"/>
        <v>0</v>
      </c>
      <c r="L8" s="22">
        <f t="shared" si="2"/>
        <v>0</v>
      </c>
      <c r="M8" s="22">
        <f t="shared" si="2"/>
        <v>0</v>
      </c>
      <c r="N8" s="22">
        <f t="shared" si="2"/>
        <v>0</v>
      </c>
      <c r="O8" s="22">
        <f>SUM(C8:N8)</f>
        <v>0</v>
      </c>
    </row>
    <row r="9" spans="1:16">
      <c r="A9" t="s">
        <v>111</v>
      </c>
      <c r="B9" s="129">
        <f>+AR_mth4</f>
        <v>0.20000000000000007</v>
      </c>
      <c r="C9" s="128">
        <f>+$B$9*$C$16</f>
        <v>0</v>
      </c>
      <c r="D9" s="128">
        <f>+$B$9*$C$16</f>
        <v>0</v>
      </c>
      <c r="E9" s="128">
        <f>+$B$9*$C$16</f>
        <v>0</v>
      </c>
      <c r="F9" s="22">
        <f t="shared" ref="F9:N9" si="3">+C$4*$B9</f>
        <v>0</v>
      </c>
      <c r="G9" s="22">
        <f t="shared" si="3"/>
        <v>0</v>
      </c>
      <c r="H9" s="22">
        <f t="shared" si="3"/>
        <v>0</v>
      </c>
      <c r="I9" s="22">
        <f t="shared" si="3"/>
        <v>0</v>
      </c>
      <c r="J9" s="22">
        <f t="shared" si="3"/>
        <v>0</v>
      </c>
      <c r="K9" s="22">
        <f t="shared" si="3"/>
        <v>0</v>
      </c>
      <c r="L9" s="22">
        <f t="shared" si="3"/>
        <v>0</v>
      </c>
      <c r="M9" s="22">
        <f t="shared" si="3"/>
        <v>0</v>
      </c>
      <c r="N9" s="22">
        <f t="shared" si="3"/>
        <v>0</v>
      </c>
      <c r="O9" s="22">
        <f>SUM(C9:N9)</f>
        <v>0</v>
      </c>
    </row>
    <row r="10" spans="1:16">
      <c r="C10" s="125">
        <f t="shared" ref="C10:N10" si="4">SUM(C6:C9)</f>
        <v>0</v>
      </c>
      <c r="D10" s="125">
        <f t="shared" si="4"/>
        <v>0</v>
      </c>
      <c r="E10" s="125">
        <f t="shared" si="4"/>
        <v>0</v>
      </c>
      <c r="F10" s="125">
        <f t="shared" si="4"/>
        <v>0</v>
      </c>
      <c r="G10" s="125">
        <f t="shared" si="4"/>
        <v>0</v>
      </c>
      <c r="H10" s="125">
        <f t="shared" si="4"/>
        <v>0</v>
      </c>
      <c r="I10" s="125">
        <f t="shared" si="4"/>
        <v>0</v>
      </c>
      <c r="J10" s="125">
        <f t="shared" si="4"/>
        <v>0</v>
      </c>
      <c r="K10" s="125">
        <f t="shared" si="4"/>
        <v>0</v>
      </c>
      <c r="L10" s="125">
        <f t="shared" si="4"/>
        <v>0</v>
      </c>
      <c r="M10" s="125">
        <f t="shared" si="4"/>
        <v>0</v>
      </c>
      <c r="N10" s="125">
        <f t="shared" si="4"/>
        <v>0</v>
      </c>
      <c r="O10" s="125">
        <f>SUM(C10:N10)</f>
        <v>0</v>
      </c>
    </row>
    <row r="11" spans="1:16">
      <c r="C11" s="58"/>
      <c r="D11" s="58"/>
      <c r="E11" s="58"/>
      <c r="F11" s="58"/>
      <c r="G11" s="58"/>
      <c r="H11" s="58"/>
      <c r="I11" s="58"/>
      <c r="J11" s="58"/>
      <c r="K11" s="58"/>
      <c r="L11" s="58"/>
      <c r="M11" s="58"/>
      <c r="N11" s="58"/>
    </row>
    <row r="12" spans="1:16">
      <c r="A12" s="12" t="s">
        <v>215</v>
      </c>
      <c r="C12" s="124">
        <f>+C15+C4-C10</f>
        <v>0</v>
      </c>
      <c r="D12" s="124">
        <f>+C12+D4-D10</f>
        <v>0</v>
      </c>
      <c r="E12" s="124">
        <f t="shared" ref="E12:N12" si="5">+D12+E4-E10</f>
        <v>0</v>
      </c>
      <c r="F12" s="124">
        <f t="shared" si="5"/>
        <v>0</v>
      </c>
      <c r="G12" s="124">
        <f t="shared" si="5"/>
        <v>0</v>
      </c>
      <c r="H12" s="124">
        <f t="shared" si="5"/>
        <v>0</v>
      </c>
      <c r="I12" s="124">
        <f t="shared" si="5"/>
        <v>0</v>
      </c>
      <c r="J12" s="124">
        <f t="shared" si="5"/>
        <v>0</v>
      </c>
      <c r="K12" s="124">
        <f t="shared" si="5"/>
        <v>0</v>
      </c>
      <c r="L12" s="124">
        <f t="shared" si="5"/>
        <v>0</v>
      </c>
      <c r="M12" s="124">
        <f t="shared" si="5"/>
        <v>0</v>
      </c>
      <c r="N12" s="124">
        <f t="shared" si="5"/>
        <v>0</v>
      </c>
    </row>
    <row r="13" spans="1:16" ht="13.5" thickBot="1"/>
    <row r="14" spans="1:16">
      <c r="A14" s="177" t="s">
        <v>212</v>
      </c>
      <c r="B14" s="178"/>
      <c r="C14" s="179"/>
    </row>
    <row r="15" spans="1:16">
      <c r="A15" s="180" t="s">
        <v>209</v>
      </c>
      <c r="B15" s="181"/>
      <c r="C15" s="182">
        <f>+'Balance Sheet'!B10</f>
        <v>0</v>
      </c>
    </row>
    <row r="16" spans="1:16">
      <c r="A16" s="180" t="s">
        <v>210</v>
      </c>
      <c r="B16" s="181"/>
      <c r="C16" s="176">
        <f>+IF(ISERROR(1/((B7+B8*2+B9*3)/C15)),0,1/((B7+B8*2+B9*3)/C15))</f>
        <v>0</v>
      </c>
    </row>
    <row r="17" spans="1:3">
      <c r="A17" s="180" t="s">
        <v>57</v>
      </c>
      <c r="B17" s="181"/>
      <c r="C17" s="183">
        <f>+SUM(C7:C9,D8:D9,E9)</f>
        <v>0</v>
      </c>
    </row>
    <row r="18" spans="1:3">
      <c r="A18" s="180"/>
      <c r="B18" s="181"/>
      <c r="C18" s="183">
        <f>+C15-C17</f>
        <v>0</v>
      </c>
    </row>
    <row r="19" spans="1:3" ht="13.5" thickBot="1">
      <c r="A19" s="184" t="s">
        <v>211</v>
      </c>
      <c r="B19" s="185"/>
      <c r="C19" s="18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2"/>
  <sheetViews>
    <sheetView workbookViewId="0">
      <selection activeCell="E30" sqref="E30:E31"/>
    </sheetView>
  </sheetViews>
  <sheetFormatPr defaultRowHeight="12.75"/>
  <cols>
    <col min="1" max="1" width="13.7109375" bestFit="1" customWidth="1"/>
    <col min="2" max="2" width="16.5703125" customWidth="1"/>
    <col min="3" max="3" width="11.5703125" customWidth="1"/>
    <col min="4" max="4" width="11.42578125" customWidth="1"/>
    <col min="5" max="5" width="12.28515625" customWidth="1"/>
    <col min="6" max="6" width="11.85546875" bestFit="1" customWidth="1"/>
    <col min="7" max="8" width="11.28515625" bestFit="1" customWidth="1"/>
    <col min="9" max="14" width="12.42578125" customWidth="1"/>
    <col min="15" max="15" width="11.28515625" bestFit="1" customWidth="1"/>
  </cols>
  <sheetData>
    <row r="1" spans="1:16">
      <c r="F1" t="s">
        <v>205</v>
      </c>
      <c r="G1" t="s">
        <v>206</v>
      </c>
      <c r="H1" t="s">
        <v>207</v>
      </c>
    </row>
    <row r="2" spans="1:16">
      <c r="C2" s="15">
        <f>+Inputs!$B$52</f>
        <v>43675</v>
      </c>
      <c r="D2" s="15">
        <f>+Inputs!$C$52</f>
        <v>43706</v>
      </c>
      <c r="E2" s="15">
        <f>+Inputs!$D$52</f>
        <v>43737</v>
      </c>
      <c r="F2" s="15">
        <f>+Inputs!$E$52</f>
        <v>43767</v>
      </c>
      <c r="G2" s="15">
        <f>+Inputs!$F$52</f>
        <v>43798</v>
      </c>
      <c r="H2" s="15">
        <f>+Inputs!$G$52</f>
        <v>43828</v>
      </c>
      <c r="I2" s="15">
        <f>+Inputs!$H$52</f>
        <v>43859</v>
      </c>
      <c r="J2" s="15">
        <f>+Inputs!$I$52</f>
        <v>43890</v>
      </c>
      <c r="K2" s="15">
        <f>+Inputs!$J$52</f>
        <v>43920</v>
      </c>
      <c r="L2" s="15">
        <f>+Inputs!$K$52</f>
        <v>43951</v>
      </c>
      <c r="M2" s="15">
        <f>+Inputs!$L$52</f>
        <v>43981</v>
      </c>
      <c r="N2" s="15">
        <f>+Inputs!$M$52</f>
        <v>44012</v>
      </c>
    </row>
    <row r="4" spans="1:16">
      <c r="A4" s="12" t="s">
        <v>168</v>
      </c>
      <c r="C4" s="22">
        <f>-'P&amp;L GST incl'!B22-'P&amp;L GST incl'!B48</f>
        <v>0</v>
      </c>
      <c r="D4" s="22">
        <f>-'P&amp;L GST incl'!C22-'P&amp;L GST incl'!C48</f>
        <v>0</v>
      </c>
      <c r="E4" s="22">
        <f>-'P&amp;L GST incl'!D22-'P&amp;L GST incl'!D48</f>
        <v>0</v>
      </c>
      <c r="F4" s="22">
        <f>-'P&amp;L GST incl'!E22-'P&amp;L GST incl'!E48</f>
        <v>0</v>
      </c>
      <c r="G4" s="22">
        <f>-'P&amp;L GST incl'!F22-'P&amp;L GST incl'!F48</f>
        <v>0</v>
      </c>
      <c r="H4" s="22">
        <f>-'P&amp;L GST incl'!G22-'P&amp;L GST incl'!G48</f>
        <v>0</v>
      </c>
      <c r="I4" s="22">
        <f>-'P&amp;L GST incl'!H22-'P&amp;L GST incl'!H48</f>
        <v>0</v>
      </c>
      <c r="J4" s="22">
        <f>-'P&amp;L GST incl'!I22-'P&amp;L GST incl'!I48</f>
        <v>0</v>
      </c>
      <c r="K4" s="22">
        <f>-'P&amp;L GST incl'!J22-'P&amp;L GST incl'!J48</f>
        <v>0</v>
      </c>
      <c r="L4" s="22">
        <f>-'P&amp;L GST incl'!K22-'P&amp;L GST incl'!K48</f>
        <v>0</v>
      </c>
      <c r="M4" s="22">
        <f>-'P&amp;L GST incl'!L22-'P&amp;L GST incl'!L48</f>
        <v>0</v>
      </c>
      <c r="N4" s="22">
        <f>-'P&amp;L GST incl'!M22-'P&amp;L GST incl'!M48</f>
        <v>0</v>
      </c>
      <c r="O4" s="22">
        <f>SUM(C4:N4)</f>
        <v>0</v>
      </c>
    </row>
    <row r="5" spans="1:16">
      <c r="A5" s="12" t="s">
        <v>169</v>
      </c>
      <c r="C5" s="22">
        <f>-('Balance Sheet'!C11-'Balance Sheet'!B11)*(1+'Balance Sheet'!$P$11)</f>
        <v>0</v>
      </c>
      <c r="D5" s="22">
        <f>-('Balance Sheet'!D11-'Balance Sheet'!C11)*(1+'Balance Sheet'!$P$11)</f>
        <v>0</v>
      </c>
      <c r="E5" s="22">
        <f>-('Balance Sheet'!E11-'Balance Sheet'!D11)*(1+'Balance Sheet'!$P$11)</f>
        <v>0</v>
      </c>
      <c r="F5" s="22">
        <f>-('Balance Sheet'!F11-'Balance Sheet'!E11)*(1+'Balance Sheet'!$P$11)</f>
        <v>0</v>
      </c>
      <c r="G5" s="22">
        <f>-('Balance Sheet'!G11-'Balance Sheet'!F11)*(1+'Balance Sheet'!$P$11)</f>
        <v>0</v>
      </c>
      <c r="H5" s="22">
        <f>-('Balance Sheet'!H11-'Balance Sheet'!G11)*(1+'Balance Sheet'!$P$11)</f>
        <v>0</v>
      </c>
      <c r="I5" s="22">
        <f>-('Balance Sheet'!I11-'Balance Sheet'!H11)*(1+'Balance Sheet'!$P$11)</f>
        <v>0</v>
      </c>
      <c r="J5" s="22">
        <f>-('Balance Sheet'!J11-'Balance Sheet'!I11)*(1+'Balance Sheet'!$P$11)</f>
        <v>0</v>
      </c>
      <c r="K5" s="22">
        <f>-('Balance Sheet'!K11-'Balance Sheet'!J11)*(1+'Balance Sheet'!$P$11)</f>
        <v>0</v>
      </c>
      <c r="L5" s="22">
        <f>-('Balance Sheet'!L11-'Balance Sheet'!K11)*(1+'Balance Sheet'!$P$11)</f>
        <v>0</v>
      </c>
      <c r="M5" s="22">
        <f>-('Balance Sheet'!M11-'Balance Sheet'!L11)*(1+'Balance Sheet'!$P$11)</f>
        <v>0</v>
      </c>
      <c r="N5" s="22">
        <f>-('Balance Sheet'!N11-'Balance Sheet'!M11)*(1+'Balance Sheet'!$P$11)</f>
        <v>0</v>
      </c>
      <c r="O5" s="22">
        <f>SUM(C5:N5)</f>
        <v>0</v>
      </c>
    </row>
    <row r="6" spans="1:16" ht="13.5" thickBot="1">
      <c r="A6" s="12" t="s">
        <v>163</v>
      </c>
      <c r="C6" s="22">
        <f>SUMIF('P&amp;L GST incl'!$Q$14:$Q$47,"YES",'P&amp;L GST incl'!B14:B47)</f>
        <v>0</v>
      </c>
      <c r="D6" s="22">
        <f>SUMIF('P&amp;L GST incl'!$Q$14:$Q$47,"YES",'P&amp;L GST incl'!C14:C47)</f>
        <v>0</v>
      </c>
      <c r="E6" s="22">
        <f>SUMIF('P&amp;L GST incl'!$Q$14:$Q$47,"YES",'P&amp;L GST incl'!D14:D47)</f>
        <v>0</v>
      </c>
      <c r="F6" s="22">
        <f>SUMIF('P&amp;L GST incl'!$Q$14:$Q$47,"YES",'P&amp;L GST incl'!E14:E47)</f>
        <v>0</v>
      </c>
      <c r="G6" s="22">
        <f>SUMIF('P&amp;L GST incl'!$Q$14:$Q$47,"YES",'P&amp;L GST incl'!F14:F47)</f>
        <v>0</v>
      </c>
      <c r="H6" s="22">
        <f>SUMIF('P&amp;L GST incl'!$Q$14:$Q$47,"YES",'P&amp;L GST incl'!G14:G47)</f>
        <v>0</v>
      </c>
      <c r="I6" s="22">
        <f>SUMIF('P&amp;L GST incl'!$Q$14:$Q$47,"YES",'P&amp;L GST incl'!H14:H47)</f>
        <v>0</v>
      </c>
      <c r="J6" s="22">
        <f>SUMIF('P&amp;L GST incl'!$Q$14:$Q$47,"YES",'P&amp;L GST incl'!I14:I47)</f>
        <v>0</v>
      </c>
      <c r="K6" s="22">
        <f>SUMIF('P&amp;L GST incl'!$Q$14:$Q$47,"YES",'P&amp;L GST incl'!J14:J47)</f>
        <v>0</v>
      </c>
      <c r="L6" s="22">
        <f>SUMIF('P&amp;L GST incl'!$Q$14:$Q$47,"YES",'P&amp;L GST incl'!K14:K47)</f>
        <v>0</v>
      </c>
      <c r="M6" s="22">
        <f>SUMIF('P&amp;L GST incl'!$Q$14:$Q$47,"YES",'P&amp;L GST incl'!L14:L47)</f>
        <v>0</v>
      </c>
      <c r="N6" s="22">
        <f>SUMIF('P&amp;L GST incl'!$Q$14:$Q$47,"YES",'P&amp;L GST incl'!M14:M47)</f>
        <v>0</v>
      </c>
      <c r="O6" s="22">
        <f>SUM(C6:N6)</f>
        <v>0</v>
      </c>
    </row>
    <row r="7" spans="1:16" ht="13.5" thickBot="1">
      <c r="A7" s="1" t="s">
        <v>144</v>
      </c>
      <c r="C7" s="133">
        <f t="shared" ref="C7:N7" si="0">SUM(C4:C6)</f>
        <v>0</v>
      </c>
      <c r="D7" s="134">
        <f t="shared" si="0"/>
        <v>0</v>
      </c>
      <c r="E7" s="134">
        <f t="shared" si="0"/>
        <v>0</v>
      </c>
      <c r="F7" s="134">
        <f t="shared" si="0"/>
        <v>0</v>
      </c>
      <c r="G7" s="134">
        <f t="shared" si="0"/>
        <v>0</v>
      </c>
      <c r="H7" s="134">
        <f t="shared" si="0"/>
        <v>0</v>
      </c>
      <c r="I7" s="134">
        <f t="shared" si="0"/>
        <v>0</v>
      </c>
      <c r="J7" s="134">
        <f t="shared" si="0"/>
        <v>0</v>
      </c>
      <c r="K7" s="134">
        <f t="shared" si="0"/>
        <v>0</v>
      </c>
      <c r="L7" s="134">
        <f t="shared" si="0"/>
        <v>0</v>
      </c>
      <c r="M7" s="134">
        <f t="shared" si="0"/>
        <v>0</v>
      </c>
      <c r="N7" s="134">
        <f t="shared" si="0"/>
        <v>0</v>
      </c>
      <c r="O7" s="135">
        <f>SUM(C7:N7)</f>
        <v>0</v>
      </c>
    </row>
    <row r="8" spans="1:16">
      <c r="B8" s="9"/>
      <c r="C8" s="136"/>
      <c r="D8" s="136"/>
      <c r="E8" s="136"/>
      <c r="F8" s="136"/>
      <c r="G8" s="136"/>
      <c r="H8" s="136"/>
      <c r="I8" s="136"/>
      <c r="J8" s="136"/>
      <c r="K8" s="136"/>
      <c r="L8" s="136"/>
      <c r="M8" s="136"/>
      <c r="N8" s="136"/>
      <c r="O8" s="136"/>
      <c r="P8" s="9"/>
    </row>
    <row r="9" spans="1:16">
      <c r="A9" t="s">
        <v>108</v>
      </c>
      <c r="B9" s="129">
        <f>+AP_mth1</f>
        <v>0.5</v>
      </c>
      <c r="C9" s="22">
        <f t="shared" ref="C9:N9" si="1">+C7*$B$9</f>
        <v>0</v>
      </c>
      <c r="D9" s="22">
        <f t="shared" si="1"/>
        <v>0</v>
      </c>
      <c r="E9" s="22">
        <f t="shared" si="1"/>
        <v>0</v>
      </c>
      <c r="F9" s="22">
        <f t="shared" si="1"/>
        <v>0</v>
      </c>
      <c r="G9" s="22">
        <f t="shared" si="1"/>
        <v>0</v>
      </c>
      <c r="H9" s="22">
        <f t="shared" si="1"/>
        <v>0</v>
      </c>
      <c r="I9" s="22">
        <f t="shared" si="1"/>
        <v>0</v>
      </c>
      <c r="J9" s="22">
        <f t="shared" si="1"/>
        <v>0</v>
      </c>
      <c r="K9" s="22">
        <f t="shared" si="1"/>
        <v>0</v>
      </c>
      <c r="L9" s="22">
        <f t="shared" si="1"/>
        <v>0</v>
      </c>
      <c r="M9" s="22">
        <f t="shared" si="1"/>
        <v>0</v>
      </c>
      <c r="N9" s="22">
        <f t="shared" si="1"/>
        <v>0</v>
      </c>
      <c r="O9" s="22">
        <f>SUM(B9:N9)</f>
        <v>0.5</v>
      </c>
    </row>
    <row r="10" spans="1:16">
      <c r="A10" t="s">
        <v>109</v>
      </c>
      <c r="B10" s="129">
        <f>+AP_mth2</f>
        <v>0.3</v>
      </c>
      <c r="C10" s="175">
        <f>+-B10*C19</f>
        <v>0</v>
      </c>
      <c r="D10" s="22">
        <f t="shared" ref="D10:N10" si="2">+C7*$B$10</f>
        <v>0</v>
      </c>
      <c r="E10" s="22">
        <f t="shared" si="2"/>
        <v>0</v>
      </c>
      <c r="F10" s="22">
        <f t="shared" si="2"/>
        <v>0</v>
      </c>
      <c r="G10" s="22">
        <f t="shared" si="2"/>
        <v>0</v>
      </c>
      <c r="H10" s="22">
        <f t="shared" si="2"/>
        <v>0</v>
      </c>
      <c r="I10" s="22">
        <f t="shared" si="2"/>
        <v>0</v>
      </c>
      <c r="J10" s="22">
        <f t="shared" si="2"/>
        <v>0</v>
      </c>
      <c r="K10" s="22">
        <f t="shared" si="2"/>
        <v>0</v>
      </c>
      <c r="L10" s="22">
        <f t="shared" si="2"/>
        <v>0</v>
      </c>
      <c r="M10" s="22">
        <f t="shared" si="2"/>
        <v>0</v>
      </c>
      <c r="N10" s="22">
        <f t="shared" si="2"/>
        <v>0</v>
      </c>
      <c r="O10" s="22">
        <f>SUM(B10:N10)</f>
        <v>0.3</v>
      </c>
    </row>
    <row r="11" spans="1:16">
      <c r="A11" t="s">
        <v>110</v>
      </c>
      <c r="B11" s="129">
        <f>+AP_mth3</f>
        <v>0.1</v>
      </c>
      <c r="C11" s="175">
        <f>-$B$11*$C$19</f>
        <v>0</v>
      </c>
      <c r="D11" s="175">
        <f>-$B$11*$C$19</f>
        <v>0</v>
      </c>
      <c r="E11" s="22">
        <f t="shared" ref="E11:N11" si="3">+C7*$B$11</f>
        <v>0</v>
      </c>
      <c r="F11" s="22">
        <f t="shared" si="3"/>
        <v>0</v>
      </c>
      <c r="G11" s="22">
        <f t="shared" si="3"/>
        <v>0</v>
      </c>
      <c r="H11" s="22">
        <f t="shared" si="3"/>
        <v>0</v>
      </c>
      <c r="I11" s="22">
        <f t="shared" si="3"/>
        <v>0</v>
      </c>
      <c r="J11" s="22">
        <f t="shared" si="3"/>
        <v>0</v>
      </c>
      <c r="K11" s="22">
        <f t="shared" si="3"/>
        <v>0</v>
      </c>
      <c r="L11" s="22">
        <f t="shared" si="3"/>
        <v>0</v>
      </c>
      <c r="M11" s="22">
        <f t="shared" si="3"/>
        <v>0</v>
      </c>
      <c r="N11" s="22">
        <f t="shared" si="3"/>
        <v>0</v>
      </c>
      <c r="O11" s="22">
        <f>SUM(B11:N11)</f>
        <v>0.1</v>
      </c>
    </row>
    <row r="12" spans="1:16">
      <c r="A12" t="s">
        <v>111</v>
      </c>
      <c r="B12" s="129">
        <f>+AP_mth4</f>
        <v>9.9999999999999978E-2</v>
      </c>
      <c r="C12" s="175">
        <f>-$B$12*$C$19</f>
        <v>0</v>
      </c>
      <c r="D12" s="175">
        <f>-$B$12*$C$19</f>
        <v>0</v>
      </c>
      <c r="E12" s="175">
        <f>-$B$12*$C$19</f>
        <v>0</v>
      </c>
      <c r="F12" s="22">
        <f t="shared" ref="F12:N12" si="4">+C7*$B$12</f>
        <v>0</v>
      </c>
      <c r="G12" s="22">
        <f t="shared" si="4"/>
        <v>0</v>
      </c>
      <c r="H12" s="22">
        <f t="shared" si="4"/>
        <v>0</v>
      </c>
      <c r="I12" s="22">
        <f t="shared" si="4"/>
        <v>0</v>
      </c>
      <c r="J12" s="22">
        <f t="shared" si="4"/>
        <v>0</v>
      </c>
      <c r="K12" s="22">
        <f t="shared" si="4"/>
        <v>0</v>
      </c>
      <c r="L12" s="22">
        <f t="shared" si="4"/>
        <v>0</v>
      </c>
      <c r="M12" s="22">
        <f t="shared" si="4"/>
        <v>0</v>
      </c>
      <c r="N12" s="22">
        <f t="shared" si="4"/>
        <v>0</v>
      </c>
      <c r="O12" s="22">
        <f>SUM(B12:N12)</f>
        <v>9.9999999999999978E-2</v>
      </c>
    </row>
    <row r="13" spans="1:16">
      <c r="C13" s="125">
        <f>SUM(C9:C12)</f>
        <v>0</v>
      </c>
      <c r="D13" s="125">
        <f t="shared" ref="D13:M13" si="5">SUM(D9:D12)</f>
        <v>0</v>
      </c>
      <c r="E13" s="125">
        <f t="shared" si="5"/>
        <v>0</v>
      </c>
      <c r="F13" s="125">
        <f t="shared" si="5"/>
        <v>0</v>
      </c>
      <c r="G13" s="125">
        <f t="shared" si="5"/>
        <v>0</v>
      </c>
      <c r="H13" s="125">
        <f t="shared" si="5"/>
        <v>0</v>
      </c>
      <c r="I13" s="125">
        <f t="shared" si="5"/>
        <v>0</v>
      </c>
      <c r="J13" s="125">
        <f t="shared" si="5"/>
        <v>0</v>
      </c>
      <c r="K13" s="125">
        <f t="shared" si="5"/>
        <v>0</v>
      </c>
      <c r="L13" s="125">
        <f t="shared" si="5"/>
        <v>0</v>
      </c>
      <c r="M13" s="125">
        <f t="shared" si="5"/>
        <v>0</v>
      </c>
      <c r="N13" s="125">
        <f>SUM(N9:N12)</f>
        <v>0</v>
      </c>
      <c r="O13" s="125">
        <f>SUM(O9:O12)</f>
        <v>1</v>
      </c>
    </row>
    <row r="15" spans="1:16" s="187" customFormat="1" ht="10.5">
      <c r="A15" s="187" t="s">
        <v>208</v>
      </c>
      <c r="C15" s="188">
        <f>+C7+C18-C13</f>
        <v>0</v>
      </c>
      <c r="D15" s="188">
        <f t="shared" ref="D15:N15" si="6">+D7+C15-D13</f>
        <v>0</v>
      </c>
      <c r="E15" s="188">
        <f t="shared" si="6"/>
        <v>0</v>
      </c>
      <c r="F15" s="188">
        <f t="shared" si="6"/>
        <v>0</v>
      </c>
      <c r="G15" s="188">
        <f t="shared" si="6"/>
        <v>0</v>
      </c>
      <c r="H15" s="188">
        <f t="shared" si="6"/>
        <v>0</v>
      </c>
      <c r="I15" s="188">
        <f t="shared" si="6"/>
        <v>0</v>
      </c>
      <c r="J15" s="188">
        <f t="shared" si="6"/>
        <v>0</v>
      </c>
      <c r="K15" s="188">
        <f t="shared" si="6"/>
        <v>0</v>
      </c>
      <c r="L15" s="188">
        <f t="shared" si="6"/>
        <v>0</v>
      </c>
      <c r="M15" s="188">
        <f t="shared" si="6"/>
        <v>0</v>
      </c>
      <c r="N15" s="188">
        <f t="shared" si="6"/>
        <v>0</v>
      </c>
    </row>
    <row r="16" spans="1:16" ht="13.5" thickBot="1">
      <c r="C16" s="171"/>
      <c r="D16" s="171"/>
      <c r="E16" s="171"/>
      <c r="F16" s="171"/>
      <c r="G16" s="171"/>
      <c r="H16" s="171"/>
      <c r="I16" s="171"/>
      <c r="J16" s="171"/>
      <c r="K16" s="171"/>
      <c r="L16" s="171"/>
      <c r="M16" s="171"/>
      <c r="N16" s="171"/>
    </row>
    <row r="17" spans="1:14">
      <c r="A17" s="177" t="s">
        <v>212</v>
      </c>
      <c r="B17" s="178"/>
      <c r="C17" s="179"/>
      <c r="D17" s="171"/>
      <c r="E17" s="171"/>
      <c r="F17" s="171"/>
      <c r="G17" s="171"/>
      <c r="H17" s="171"/>
      <c r="I17" s="171"/>
      <c r="J17" s="171"/>
      <c r="K17" s="171"/>
      <c r="L17" s="171"/>
      <c r="M17" s="171"/>
      <c r="N17" s="171"/>
    </row>
    <row r="18" spans="1:14" ht="13.5" customHeight="1">
      <c r="A18" s="180" t="s">
        <v>209</v>
      </c>
      <c r="B18" s="181"/>
      <c r="C18" s="182">
        <f>+-'Balance Sheet'!B37</f>
        <v>0</v>
      </c>
      <c r="D18" s="9"/>
      <c r="I18" s="171"/>
      <c r="J18" s="171"/>
      <c r="K18" s="171"/>
      <c r="L18" s="171"/>
      <c r="M18" s="171"/>
      <c r="N18" s="171"/>
    </row>
    <row r="19" spans="1:14">
      <c r="A19" s="180" t="s">
        <v>213</v>
      </c>
      <c r="B19" s="181"/>
      <c r="C19" s="176">
        <f>+IF(ISERROR(1/((B10+B11*2+B12*3)/C18)),0,1/((B10+B11*2+B12*3)/C18))</f>
        <v>0</v>
      </c>
      <c r="E19" s="170"/>
      <c r="F19" s="170"/>
      <c r="G19" s="170"/>
      <c r="H19" s="170"/>
      <c r="I19" s="170"/>
      <c r="J19" s="170"/>
      <c r="K19" s="170"/>
      <c r="L19" s="170"/>
      <c r="M19" s="170"/>
      <c r="N19" s="170"/>
    </row>
    <row r="20" spans="1:14">
      <c r="A20" s="180" t="s">
        <v>57</v>
      </c>
      <c r="B20" s="181"/>
      <c r="C20" s="183">
        <f>+SUM(C10:C12,D11:D12,E12)</f>
        <v>0</v>
      </c>
      <c r="E20" s="171"/>
      <c r="F20" s="174"/>
      <c r="G20" s="171"/>
      <c r="H20" s="171"/>
      <c r="I20" s="170"/>
      <c r="J20" s="170"/>
      <c r="K20" s="170"/>
      <c r="L20" s="170"/>
      <c r="M20" s="170"/>
      <c r="N20" s="170"/>
    </row>
    <row r="21" spans="1:14">
      <c r="A21" s="180"/>
      <c r="B21" s="181"/>
      <c r="C21" s="183">
        <f>+C18+C20</f>
        <v>0</v>
      </c>
      <c r="E21" s="171"/>
      <c r="F21" s="174"/>
      <c r="G21" s="171"/>
      <c r="H21" s="171"/>
    </row>
    <row r="22" spans="1:14" ht="13.5" thickBot="1">
      <c r="A22" s="184" t="s">
        <v>214</v>
      </c>
      <c r="B22" s="185"/>
      <c r="C22" s="186"/>
      <c r="E22" s="172"/>
      <c r="F22" s="172"/>
      <c r="G22" s="172"/>
      <c r="H22" s="172"/>
    </row>
  </sheetData>
  <phoneticPr fontId="1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NOTES</vt:lpstr>
      <vt:lpstr>Inputs</vt:lpstr>
      <vt:lpstr>P&amp;L Budget</vt:lpstr>
      <vt:lpstr>P&amp;L GST incl</vt:lpstr>
      <vt:lpstr>Balance Sheet</vt:lpstr>
      <vt:lpstr>Cash flow</vt:lpstr>
      <vt:lpstr>Tax</vt:lpstr>
      <vt:lpstr>AR check</vt:lpstr>
      <vt:lpstr>ap cHECK</vt:lpstr>
      <vt:lpstr>AP_mth1</vt:lpstr>
      <vt:lpstr>AP_mth2</vt:lpstr>
      <vt:lpstr>AP_mth3</vt:lpstr>
      <vt:lpstr>AP_mth4</vt:lpstr>
      <vt:lpstr>AR_mth1</vt:lpstr>
      <vt:lpstr>AR_mth2</vt:lpstr>
      <vt:lpstr>AR_mth3</vt:lpstr>
      <vt:lpstr>AR_mth4</vt:lpstr>
      <vt:lpstr>'Balance Sheet'!Print_Area</vt:lpstr>
      <vt:lpstr>'P&amp;L Budget'!Print_Area</vt:lpstr>
      <vt:lpstr>'P&amp;L Budget'!Print_Titles</vt:lpstr>
      <vt:lpstr>'P&amp;L GST incl'!Print_Titles</vt:lpstr>
    </vt:vector>
  </TitlesOfParts>
  <Company>Turner Broadcasting Systems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GMS London</dc:creator>
  <cp:lastModifiedBy>Victoria Cole</cp:lastModifiedBy>
  <cp:lastPrinted>2011-01-13T06:25:19Z</cp:lastPrinted>
  <dcterms:created xsi:type="dcterms:W3CDTF">2008-04-02T15:20:04Z</dcterms:created>
  <dcterms:modified xsi:type="dcterms:W3CDTF">2020-03-25T03:04:16Z</dcterms:modified>
</cp:coreProperties>
</file>